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eganDiane\Documents\TCS\"/>
    </mc:Choice>
  </mc:AlternateContent>
  <bookViews>
    <workbookView xWindow="0" yWindow="0" windowWidth="22992" windowHeight="9180"/>
  </bookViews>
  <sheets>
    <sheet name="Sheet1" sheetId="1" r:id="rId1"/>
  </sheets>
  <definedNames>
    <definedName name="_xlnm.Print_Area" localSheetId="0">Sheet1!$A$1:$N$187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4" i="1" l="1"/>
  <c r="C104" i="1"/>
  <c r="D104" i="1"/>
  <c r="E104" i="1"/>
  <c r="I104" i="1"/>
  <c r="H104" i="1"/>
  <c r="G104" i="1"/>
  <c r="F104" i="1"/>
  <c r="E99" i="1"/>
  <c r="F99" i="1"/>
  <c r="G99" i="1"/>
  <c r="H99" i="1"/>
  <c r="I99" i="1"/>
  <c r="D101" i="1"/>
  <c r="D100" i="1"/>
  <c r="C101" i="1"/>
  <c r="B102" i="1"/>
  <c r="D13" i="1"/>
  <c r="E100" i="1"/>
  <c r="F101" i="1"/>
  <c r="I101" i="1"/>
  <c r="H101" i="1"/>
  <c r="G101" i="1"/>
  <c r="E101" i="1"/>
  <c r="F100" i="1"/>
  <c r="G100" i="1"/>
  <c r="H100" i="1"/>
  <c r="I100" i="1"/>
  <c r="B100" i="1"/>
  <c r="C100" i="1"/>
  <c r="I13" i="1"/>
  <c r="H13" i="1"/>
  <c r="G13" i="1"/>
  <c r="F13" i="1"/>
  <c r="E13" i="1"/>
  <c r="I81" i="1" l="1"/>
  <c r="I89" i="1"/>
  <c r="I93" i="1"/>
  <c r="I91" i="1"/>
  <c r="I88" i="1"/>
  <c r="I87" i="1"/>
  <c r="I84" i="1"/>
  <c r="I78" i="1"/>
  <c r="H78" i="1"/>
  <c r="H84" i="1"/>
  <c r="H87" i="1"/>
  <c r="H88" i="1"/>
  <c r="H89" i="1"/>
  <c r="H91" i="1"/>
  <c r="H93" i="1"/>
  <c r="G93" i="1"/>
  <c r="G91" i="1"/>
  <c r="G89" i="1"/>
  <c r="G88" i="1"/>
  <c r="G87" i="1"/>
  <c r="G84" i="1"/>
  <c r="F93" i="1"/>
  <c r="F91" i="1"/>
  <c r="F89" i="1"/>
  <c r="F88" i="1"/>
  <c r="F87" i="1"/>
  <c r="F84" i="1"/>
  <c r="F78" i="1"/>
  <c r="E46" i="1" l="1"/>
  <c r="G29" i="1"/>
  <c r="H29" i="1"/>
  <c r="I29" i="1"/>
  <c r="F29" i="1"/>
  <c r="E23" i="1" l="1"/>
  <c r="E25" i="1"/>
  <c r="F17" i="1" l="1"/>
  <c r="E93" i="1"/>
  <c r="E91" i="1"/>
  <c r="E89" i="1"/>
  <c r="E88" i="1"/>
  <c r="E87" i="1"/>
  <c r="E84" i="1"/>
  <c r="E78" i="1"/>
  <c r="F114" i="1"/>
  <c r="E94" i="1" l="1"/>
  <c r="E29" i="1"/>
  <c r="D29" i="1"/>
  <c r="H94" i="1"/>
  <c r="G94" i="1"/>
  <c r="F94" i="1"/>
  <c r="D94" i="1"/>
  <c r="C94" i="1"/>
  <c r="B94" i="1"/>
  <c r="B29" i="1"/>
  <c r="C29" i="1"/>
  <c r="D37" i="1"/>
  <c r="D46" i="1" s="1"/>
  <c r="E103" i="1" l="1"/>
  <c r="H46" i="1"/>
  <c r="G46" i="1"/>
  <c r="F46" i="1"/>
  <c r="F103" i="1" s="1"/>
  <c r="H106" i="1"/>
  <c r="G106" i="1"/>
  <c r="F106" i="1"/>
  <c r="H17" i="1"/>
  <c r="G17" i="1"/>
  <c r="G102" i="1" s="1"/>
  <c r="E17" i="1"/>
  <c r="F102" i="1" s="1"/>
  <c r="C53" i="1"/>
  <c r="C46" i="1"/>
  <c r="B46" i="1"/>
  <c r="D17" i="1"/>
  <c r="C17" i="1"/>
  <c r="B17" i="1"/>
  <c r="B32" i="1" s="1"/>
  <c r="E122" i="1"/>
  <c r="D122" i="1"/>
  <c r="C122" i="1"/>
  <c r="F122" i="1"/>
  <c r="B103" i="1"/>
  <c r="B101" i="1"/>
  <c r="I98" i="1"/>
  <c r="H98" i="1"/>
  <c r="G98" i="1"/>
  <c r="F98" i="1"/>
  <c r="E98" i="1"/>
  <c r="D98" i="1"/>
  <c r="C98" i="1"/>
  <c r="B98" i="1"/>
  <c r="B99" i="1" s="1"/>
  <c r="I94" i="1"/>
  <c r="I46" i="1"/>
  <c r="I103" i="1" s="1"/>
  <c r="I106" i="1"/>
  <c r="E106" i="1"/>
  <c r="P18" i="1"/>
  <c r="Q18" i="1" s="1"/>
  <c r="O19" i="1" s="1"/>
  <c r="Q19" i="1" s="1"/>
  <c r="O20" i="1" s="1"/>
  <c r="Q20" i="1" s="1"/>
  <c r="O21" i="1" s="1"/>
  <c r="Q21" i="1" s="1"/>
  <c r="I17" i="1"/>
  <c r="I102" i="1" s="1"/>
  <c r="Q15" i="1"/>
  <c r="Q14" i="1"/>
  <c r="Q13" i="1"/>
  <c r="Q12" i="1"/>
  <c r="Q11" i="1"/>
  <c r="E102" i="1" l="1"/>
  <c r="D102" i="1"/>
  <c r="C103" i="1"/>
  <c r="H103" i="1"/>
  <c r="G103" i="1"/>
  <c r="C32" i="1"/>
  <c r="C51" i="1" s="1"/>
  <c r="C102" i="1"/>
  <c r="H102" i="1"/>
  <c r="D103" i="1"/>
  <c r="B51" i="1"/>
  <c r="B55" i="1" s="1"/>
  <c r="E32" i="1"/>
  <c r="I32" i="1"/>
  <c r="I51" i="1" s="1"/>
  <c r="F32" i="1"/>
  <c r="F51" i="1" s="1"/>
  <c r="G32" i="1"/>
  <c r="G51" i="1" s="1"/>
  <c r="H32" i="1"/>
  <c r="H51" i="1" s="1"/>
  <c r="D32" i="1"/>
  <c r="D51" i="1" s="1"/>
  <c r="D55" i="1" s="1"/>
  <c r="E51" i="1" l="1"/>
  <c r="E53" i="1"/>
  <c r="E55" i="1" s="1"/>
  <c r="F53" i="1" s="1"/>
  <c r="F55" i="1" s="1"/>
  <c r="G53" i="1" s="1"/>
  <c r="D99" i="1"/>
  <c r="C99" i="1"/>
  <c r="G55" i="1" l="1"/>
  <c r="H53" i="1" s="1"/>
  <c r="H55" i="1" s="1"/>
  <c r="I53" i="1" s="1"/>
  <c r="I55" i="1" s="1"/>
</calcChain>
</file>

<file path=xl/sharedStrings.xml><?xml version="1.0" encoding="utf-8"?>
<sst xmlns="http://schemas.openxmlformats.org/spreadsheetml/2006/main" count="187" uniqueCount="166">
  <si>
    <t>IRN No.: 012867</t>
  </si>
  <si>
    <t>County:</t>
  </si>
  <si>
    <t>Erie</t>
  </si>
  <si>
    <t>Type of School: Brick and Mortor</t>
  </si>
  <si>
    <t>School Name:</t>
  </si>
  <si>
    <t>Townsend Community School</t>
  </si>
  <si>
    <t>Statement of Receipt, Disbursements, and Changes in Fund Cash Balances</t>
  </si>
  <si>
    <t>Actual</t>
  </si>
  <si>
    <t>Forecasted</t>
  </si>
  <si>
    <t>Fiscal Year</t>
  </si>
  <si>
    <t xml:space="preserve">Fiscal Year </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</si>
  <si>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</si>
  <si>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</si>
  <si>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</si>
  <si>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</si>
  <si>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</si>
  <si>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</si>
  <si>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</si>
  <si>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</si>
  <si>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</si>
  <si>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*includes assumed 15% health ins. Inc, except FY25</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</si>
  <si>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</si>
  <si>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</si>
  <si>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</si>
  <si>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</si>
  <si>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</si>
  <si>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</si>
  <si>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</si>
  <si>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</si>
  <si>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</si>
  <si>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 include 006</t>
  </si>
  <si>
    <t>Donations (1820)</t>
  </si>
  <si>
    <t>Interest Income (1400)</t>
  </si>
  <si>
    <t>Debt Proceeds (1900)</t>
  </si>
  <si>
    <t>Debt Principal Retirement</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</si>
  <si>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</si>
  <si>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</si>
  <si>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</si>
  <si>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</si>
  <si>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</si>
  <si>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</si>
  <si>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</si>
  <si>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</si>
  <si>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</si>
  <si>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</si>
  <si>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</si>
  <si>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</si>
  <si>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</si>
  <si>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</si>
  <si>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</si>
  <si>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</si>
  <si>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</si>
  <si>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</si>
  <si>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</si>
  <si>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</si>
  <si>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</si>
  <si>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</si>
  <si>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</si>
  <si>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</si>
  <si>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</si>
  <si>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</si>
  <si>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</si>
  <si>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 (multiple shared services)</t>
  </si>
  <si>
    <t>Audit Fees</t>
  </si>
  <si>
    <t>Contingency</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</si>
  <si>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</si>
  <si>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</si>
  <si>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</si>
  <si>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</si>
  <si>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</si>
  <si>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</si>
  <si>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</si>
  <si>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</si>
  <si>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</si>
  <si>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</si>
  <si>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</si>
  <si>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</si>
  <si>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</si>
  <si>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</si>
  <si>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</si>
  <si>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</si>
  <si>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</si>
  <si>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</si>
  <si>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</si>
  <si>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Per Pupil Expenditure</t>
  </si>
  <si>
    <t>Assumptions Narrative Summary</t>
  </si>
  <si>
    <t>Description</t>
  </si>
  <si>
    <t>Beginning
Year Balance</t>
  </si>
  <si>
    <t>Principle Retirement</t>
  </si>
  <si>
    <t>Interest Expense</t>
  </si>
  <si>
    <t>Ending
Year Balance</t>
  </si>
  <si>
    <t>Debitor/
Creditor</t>
  </si>
  <si>
    <t>FTE Review</t>
  </si>
  <si>
    <t>Loan A</t>
  </si>
  <si>
    <t>Loan B</t>
  </si>
  <si>
    <t>Line of Credit</t>
  </si>
  <si>
    <t>Notes, Bonds</t>
  </si>
  <si>
    <t>Capital Leases</t>
  </si>
  <si>
    <t>Payables (Past Due 180+ days)</t>
  </si>
  <si>
    <t>Five Year Forecast Narrative</t>
  </si>
  <si>
    <t>Introduction</t>
  </si>
  <si>
    <t>State Foundation Payments</t>
  </si>
  <si>
    <r>
      <t>The total operating receipts are based on funding for the actual attendance percentage based upon historical evidence, rather than 100% full FTE's. This will eliminate overpayments and true-ups will occur throughout the course of the fiscal year.</t>
    </r>
    <r>
      <rPr>
        <b/>
        <i/>
        <u/>
        <sz val="12"/>
        <color theme="1"/>
        <rFont val="Times New Roman"/>
        <family val="1"/>
      </rPr>
      <t xml:space="preserve"> The revenue amounts are under the assumption that the new Funding Formula will continue, including the equipty supplement.</t>
    </r>
  </si>
  <si>
    <t>(i.e., our allocations remain enough to cover these)</t>
  </si>
  <si>
    <t xml:space="preserve">FY23 Grant Reimbrusement included E-Rate and Emergency Connectivity funds. These purchases were also included in the supplies budget. These were not included for FY24 and on because we are no longer </t>
  </si>
  <si>
    <t>getting reimbursed for E-Rate, the discount is simply applied to our invoices. The Emergency Connectivity Funds did not continue.</t>
  </si>
  <si>
    <t>Salaries and Wages (100’s)</t>
  </si>
  <si>
    <t>Includes salaries and wages for regular employees, supplemental, and miscellaneous pay.</t>
  </si>
  <si>
    <t>Wages are calculated in accordance with existing wage agreements and historical patterns regarding supplemental, extended and substitute pay</t>
  </si>
  <si>
    <t>The five year forecast is created using contract amounts for each school year based on the school's established payscale.</t>
  </si>
  <si>
    <t>Employees’ Retirement/Insurance Benefits (200’s)</t>
  </si>
  <si>
    <r>
      <t xml:space="preserve">Includes board contributions for employees’ retirement, workers’ compensation premiums and costs, unemployment compensation premiums, and employee health insurance benefits.  The Board of education pays 14% of each employee’s salary to the State Teachers Retirement System (STRS) for certificated employees or to the School Employee’s Retirement System (SERS) for classified employees.  The board is also required to pay 1.45% of each employee’s salary for Medicare tax. </t>
    </r>
    <r>
      <rPr>
        <b/>
        <i/>
        <u/>
        <sz val="12"/>
        <color theme="1"/>
        <rFont val="Times New Roman"/>
        <family val="1"/>
      </rPr>
      <t>Health Insurance premiums are estimated to increase at a rate of 15 percent each year over the forecast, besides fiscal year 25, where the school is known to have received a small decrease in premium costs.</t>
    </r>
  </si>
  <si>
    <t>Purchased Services (400’s)</t>
  </si>
  <si>
    <r>
      <t xml:space="preserve">Includes purchased services purchased through </t>
    </r>
    <r>
      <rPr>
        <b/>
        <sz val="12"/>
        <color theme="1"/>
        <rFont val="Times New Roman"/>
        <family val="1"/>
      </rPr>
      <t>BOTH</t>
    </r>
    <r>
      <rPr>
        <sz val="12"/>
        <color theme="1"/>
        <rFont val="Times New Roman"/>
        <family val="1"/>
      </rPr>
      <t xml:space="preserve"> the general fund and the grant funds. Includes instructional services, mileage reimbursement, tuition, legal fees, facility rental, building maintenance, utilities, shared service support, property insurance, telephone service, school resource officer &amp; computer consortium support.</t>
    </r>
  </si>
  <si>
    <t>Included in the shared services agreement with have with our Sponsor School, Margaretta, are our transportation services. Margaretta is able to bus our surrounding students to our building each day of the week so they are able to be at our physical location. Costs of this transportation include bus drivers and monitors for bus and van transportation, as well as mileage for both busses and vans used for the transportation of Townsend students.</t>
  </si>
  <si>
    <t>The new guidance counselor position employed through North Point is included in purchased services</t>
  </si>
  <si>
    <t>Supplies, Materials and Textbooks (500’s)</t>
  </si>
  <si>
    <t>Capital Outlay(600-700’s)</t>
  </si>
  <si>
    <t>Includes new and replacement equipment. This is also considered a contingency in case of emergency (i.e. replacing a large item not foreseen)</t>
  </si>
  <si>
    <t>Other Objects (800’s)</t>
  </si>
  <si>
    <t>Includes annual single audit charges, bank charges, liability and accident insurance, professional dues/fees/memberships, judgments against the district, administration fee (sponsor fee).</t>
  </si>
  <si>
    <t>Note the Sponsor’s fee is proportional to the revenue the school receives the year prior. Increases in revenue can result in increases in sponsor fee.</t>
  </si>
  <si>
    <t>Other Debt (819)</t>
  </si>
  <si>
    <t>Debt Retirement</t>
  </si>
  <si>
    <t>Enrollment has been assumed to remain fairly steady with small growth. It is difficult to determine enrollment numbers moving forward as it will depend on areas served and educational model of the school.</t>
  </si>
  <si>
    <t>the Fiscal Years Ending 2025 through 2029, Forecasted</t>
  </si>
  <si>
    <t>December 2015- November 2024</t>
  </si>
  <si>
    <t>For the Fiscal Years Ended 2022 through 2024, Actual and</t>
  </si>
  <si>
    <t>Restricted Grants (3219, 2200)</t>
  </si>
  <si>
    <t>Refund Prior Year Expenditure (5300)</t>
  </si>
  <si>
    <t>Interest and other Fiscal Charges</t>
  </si>
  <si>
    <t>State Grants (3200, except 3211/3219)</t>
  </si>
  <si>
    <t>Best Estimate as of November 2024</t>
  </si>
  <si>
    <t>900 Transfers</t>
  </si>
  <si>
    <t>DEW</t>
  </si>
  <si>
    <t>staff lunches</t>
  </si>
  <si>
    <t>facilties funding, background checks, refund from flex spending accounts, casino</t>
  </si>
  <si>
    <t>*data connectivity, mental health grant, science of reading</t>
  </si>
  <si>
    <t>science of reading + esser bonuses in FY25</t>
  </si>
  <si>
    <t>scholarship</t>
  </si>
  <si>
    <t>parking lot</t>
  </si>
  <si>
    <t>FY24 impact</t>
  </si>
  <si>
    <t>contingency + laptops</t>
  </si>
  <si>
    <t>Print shop, curriculum/rise up higher estimates, lunches at lorain, freckle, new reading program</t>
  </si>
  <si>
    <r>
      <t xml:space="preserve">Includes supplies purchased with </t>
    </r>
    <r>
      <rPr>
        <b/>
        <sz val="12"/>
        <color theme="1"/>
        <rFont val="Times New Roman"/>
        <family val="1"/>
      </rPr>
      <t xml:space="preserve">both </t>
    </r>
    <r>
      <rPr>
        <sz val="12"/>
        <color theme="1"/>
        <rFont val="Times New Roman"/>
        <family val="1"/>
      </rPr>
      <t xml:space="preserve">the general fund and grant funds. Amounts paid for material items of an expendable nature that are consumed, worn out from use.  Includes textbooks, supplies for teachers, office supplies and materials, maintenance supplies. A 15,000 technology budget has been factored into each year starting with FY23. </t>
    </r>
  </si>
  <si>
    <t xml:space="preserve">It is assumed to need to purchase additional equipment as enrollment and staffing warrants. </t>
  </si>
  <si>
    <t>Following the end of ESSER funds in FY24, a $125,000 allotment for chromebooks is included in the capital outlay budget, as bundled purchases are now considered capital assets</t>
  </si>
  <si>
    <t>career coach addition, higher speech costs, legal costs, federal grants, mileage, rent, insurance increases</t>
  </si>
  <si>
    <t>cafeteria</t>
  </si>
  <si>
    <t xml:space="preserve">Because the first one to two months of the fiscal year are actually still paying the previous years' contracted salaries, the amount budgeted for salaries might be minimally inflated. </t>
  </si>
  <si>
    <t>It is assumed that there will be a replacement for Student Success Plan Coordinator following FY25 as well as an addition of another 1 to 1 SPED aid during FY25.</t>
  </si>
  <si>
    <t>It also is assumed that there will be aa new administrator in FY26, a new teacher in FY27, no new additions in 28 or 29. It was also attempted to account for potential teacher horizontal shifts on payscale</t>
  </si>
  <si>
    <t>This payback is now deducted from the operating receipts section, since this is an accurate reflection of current procedures.</t>
  </si>
  <si>
    <t>conservative</t>
  </si>
  <si>
    <t>FY25 - Nov 2024</t>
  </si>
  <si>
    <r>
      <t>The Community School is located in Erie County and is sponsored by Margaretta School District.  All legislative power of the Community School is held by the Board of Directors.  The Community School is staffed by 19 classified employees and</t>
    </r>
    <r>
      <rPr>
        <b/>
        <sz val="12"/>
        <rFont val="Times New Roman"/>
        <family val="1"/>
      </rPr>
      <t xml:space="preserve"> </t>
    </r>
    <r>
      <rPr>
        <sz val="12"/>
        <rFont val="Times New Roman"/>
        <family val="1"/>
      </rPr>
      <t xml:space="preserve">24 certificated employees who provide services to approximately 358.07 (11/14/24) Full Time Equivalency (FTE) students.  </t>
    </r>
  </si>
  <si>
    <t>The financial forecast presents, to the best of the Townsend Community board’s knowledge and belief, the expected revenues, expenditures, and operating balance of the General Fund based on the best and most current information available to us at this date.  This financial forecast includes three years of historical (actual) data (FY22-FY24) and five years of projected (estimated) data (FY25-FY29).  As a result, the forecast reflects the board’s judgment of the expected conditions and expected future achievements as of November 2024. Differences between the forecast and actual outcomes will arise because of unforeseen circumstances.</t>
  </si>
  <si>
    <t>FTE not enrollment*</t>
  </si>
  <si>
    <t>These projections are based on enrollment numbers by utilizing the current funding formula, found on the monthly detailed financial summary report provided by the ODE, which includes additional for special education weighted aid and parity aid. FY25, 358; FY26, 358 FTE; FY27, 365 FTE, FY28, 365 FTE; &amp;FY29, 375 FTE. Enrollment numbers are based off a reduction in territory served by school going down to Erie County and the 5 contiguous counties. Enrollment numbers are estimates and currently based on number of students living in those areas.</t>
  </si>
  <si>
    <t xml:space="preserve">Grant reimbursement operates under the assumption that we can afford the salaries of the staff in the grants from their designated grants </t>
  </si>
  <si>
    <t>Steps and a 1% raise to the base are applied in FY25, and in the following fiscal years (26, 27) steps are assumed to be applied with no raise to the base. FY28 Steps and a 1% raise to the base were applied, and finally, steps are applied in FY29.</t>
  </si>
  <si>
    <t>Other in Operating Receipts is assumed funding for Facilities Funding and casino funding which can increase or decrease with enrollment projections.</t>
  </si>
  <si>
    <t>Previously, this section included outstanding debt for repayment of FTE determination. Included on this line were repayments for previous years FTE overpayments. For FY21, a total of 4.5% of total revenue was paid back for these overpayments. For FY22, the repayment was moved to 8%. If there is a variance of 6% or more on reported FTE’s in future reviews, the payback percentage will be moved to 12%. The school assumes in this forecast that payback will remain at 8% of the prior year's revenue through FY29.</t>
  </si>
  <si>
    <t>base cost, DPIA, SPED, equity, adjustments, paybacks, CTE, SWSF, ELL-&gt; need to watch next month's CTE</t>
  </si>
  <si>
    <t>In FY16 TCS entered into a lease-purchase agreement with Margaretta BOE to finance $1,700,000 of the cost of the building addition which was repaid over five years ending December of 2020. Townsend Community School also received PPP loans through Civista Bank. The PPP loans have been forgiven.</t>
  </si>
  <si>
    <t>Fiscal Year 2024-2025 Projected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</si>
</sst>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25">
    <font>
      <sz val="12"/>
      <color theme="1"/>
      <name val="Aptos Narrow"/>
      <family val="2"/>
      <scheme val="minor"/>
    </font>
    <font>
      <sz val="12"/>
      <color theme="1"/>
      <name val="Aptos Narrow"/>
      <family val="2"/>
      <scheme val="minor"/>
    </font>
    <font>
      <sz val="10"/>
      <name val="Arial"/>
      <family val="2"/>
    </font>
    <font>
      <b/>
      <sz val="10"/>
      <name val="Aptos Narrow"/>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color theme="1"/>
      <name val="Arial"/>
      <family val="2"/>
    </font>
    <font>
      <b/>
      <u/>
      <sz val="11"/>
      <name val="Arial"/>
      <family val="2"/>
    </font>
    <font>
      <sz val="9"/>
      <name val="Times New Roman"/>
      <family val="1"/>
    </font>
    <font>
      <b/>
      <sz val="9"/>
      <color rgb="FF0070C0"/>
      <name val="Arial"/>
      <family val="2"/>
    </font>
    <font>
      <b/>
      <sz val="11"/>
      <color theme="1"/>
      <name val="Aptos Narrow"/>
      <family val="2"/>
      <scheme val="minor"/>
    </font>
    <font>
      <b/>
      <sz val="9"/>
      <color theme="1"/>
      <name val="Arial"/>
      <family val="2"/>
    </font>
    <font>
      <b/>
      <sz val="11"/>
      <name val="Aptos Narrow"/>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b/>
      <i/>
      <u/>
      <sz val="12"/>
      <color theme="1"/>
      <name val="Times New Roman"/>
      <family val="1"/>
    </font>
    <font>
      <b/>
      <i/>
      <sz val="9"/>
      <color theme="1"/>
      <name val="Arial"/>
      <family val="2"/>
    </font>
    <font>
      <i/>
      <sz val="9"/>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theme="1"/>
      </left>
      <right style="thin">
        <color indexed="64"/>
      </right>
      <top style="thin">
        <color theme="1"/>
      </top>
      <bottom style="thin">
        <color theme="1"/>
      </bottom>
      <diagonal/>
    </border>
    <border>
      <left style="medium">
        <color indexed="64"/>
      </left>
      <right style="medium">
        <color indexed="64"/>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right style="medium">
        <color indexed="64"/>
      </right>
      <top style="thin">
        <color theme="1"/>
      </top>
      <bottom style="thin">
        <color theme="1"/>
      </bottom>
      <diagonal/>
    </border>
    <border>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thin">
        <color theme="1"/>
      </top>
      <bottom style="medium">
        <color indexed="64"/>
      </bottom>
      <diagonal/>
    </border>
    <border>
      <left style="medium">
        <color indexed="64"/>
      </left>
      <right style="thin">
        <color indexed="64"/>
      </right>
      <top style="thin">
        <color theme="1"/>
      </top>
      <bottom style="thin">
        <color theme="1"/>
      </bottom>
      <diagonal/>
    </border>
    <border>
      <left/>
      <right style="thin">
        <color theme="1"/>
      </right>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theme="1"/>
      </top>
      <bottom style="thin">
        <color theme="1"/>
      </bottom>
      <diagonal/>
    </border>
    <border>
      <left style="thin">
        <color theme="1"/>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right style="medium">
        <color indexed="64"/>
      </right>
      <top style="medium">
        <color indexed="64"/>
      </top>
      <bottom style="thin">
        <color theme="1"/>
      </bottom>
      <diagonal/>
    </border>
    <border>
      <left style="thin">
        <color theme="1"/>
      </left>
      <right style="thin">
        <color indexed="64"/>
      </right>
      <top style="thin">
        <color theme="1"/>
      </top>
      <bottom style="medium">
        <color indexed="64"/>
      </bottom>
      <diagonal/>
    </border>
    <border>
      <left style="thin">
        <color indexed="64"/>
      </left>
      <right style="thin">
        <color indexed="64"/>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thin">
        <color theme="1"/>
      </bottom>
      <diagonal/>
    </border>
    <border>
      <left style="medium">
        <color theme="1"/>
      </left>
      <right style="medium">
        <color theme="1"/>
      </right>
      <top style="medium">
        <color theme="1"/>
      </top>
      <bottom/>
      <diagonal/>
    </border>
    <border>
      <left style="medium">
        <color indexed="64"/>
      </left>
      <right style="medium">
        <color theme="1"/>
      </right>
      <top style="thin">
        <color theme="1"/>
      </top>
      <bottom style="thin">
        <color theme="1"/>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57">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5" fillId="0" borderId="4" xfId="0" applyFont="1" applyBorder="1" applyAlignment="1">
      <alignment vertical="center"/>
    </xf>
    <xf numFmtId="0" fontId="6" fillId="0" borderId="0" xfId="0" applyFont="1" applyAlignment="1">
      <alignment horizontal="right"/>
    </xf>
    <xf numFmtId="0" fontId="6" fillId="0" borderId="0" xfId="0" applyFont="1"/>
    <xf numFmtId="0" fontId="7" fillId="0" borderId="0" xfId="0" applyFont="1"/>
    <xf numFmtId="0" fontId="6" fillId="0" borderId="0" xfId="0" applyFont="1" applyAlignment="1">
      <alignment horizontal="center"/>
    </xf>
    <xf numFmtId="0" fontId="8" fillId="0" borderId="4" xfId="0" applyFont="1" applyBorder="1"/>
    <xf numFmtId="0" fontId="8" fillId="0" borderId="0" xfId="0" applyFont="1"/>
    <xf numFmtId="0" fontId="4" fillId="0" borderId="4" xfId="0" applyFont="1" applyBorder="1"/>
    <xf numFmtId="0" fontId="5" fillId="3" borderId="1" xfId="0" applyFont="1" applyFill="1" applyBorder="1" applyAlignment="1">
      <alignment horizontal="centerContinuous"/>
    </xf>
    <xf numFmtId="0" fontId="4" fillId="3" borderId="2" xfId="0" applyFont="1" applyFill="1" applyBorder="1" applyAlignment="1">
      <alignment horizontal="centerContinuous"/>
    </xf>
    <xf numFmtId="0" fontId="4" fillId="4" borderId="6" xfId="0" applyFont="1" applyFill="1" applyBorder="1" applyAlignment="1" applyProtection="1">
      <alignment horizontal="center" vertical="center"/>
      <protection locked="0"/>
    </xf>
    <xf numFmtId="0" fontId="9" fillId="0" borderId="4" xfId="0" applyFont="1" applyBorder="1"/>
    <xf numFmtId="44" fontId="4" fillId="4" borderId="6" xfId="0" applyNumberFormat="1" applyFont="1" applyFill="1" applyBorder="1" applyAlignment="1">
      <alignment horizontal="right"/>
    </xf>
    <xf numFmtId="42" fontId="4" fillId="4" borderId="6" xfId="0" applyNumberFormat="1" applyFont="1" applyFill="1" applyBorder="1" applyAlignment="1" applyProtection="1">
      <alignment horizontal="right"/>
      <protection locked="0"/>
    </xf>
    <xf numFmtId="41" fontId="4" fillId="4" borderId="6" xfId="0" applyNumberFormat="1" applyFont="1" applyFill="1" applyBorder="1" applyAlignment="1" applyProtection="1">
      <alignment horizontal="right"/>
      <protection locked="0"/>
    </xf>
    <xf numFmtId="37" fontId="4" fillId="0" borderId="0" xfId="0" applyNumberFormat="1" applyFont="1"/>
    <xf numFmtId="0" fontId="5" fillId="0" borderId="4" xfId="0" applyFont="1" applyBorder="1"/>
    <xf numFmtId="42" fontId="4" fillId="4" borderId="6" xfId="0" applyNumberFormat="1" applyFont="1" applyFill="1" applyBorder="1" applyAlignment="1">
      <alignment horizontal="right"/>
    </xf>
    <xf numFmtId="42" fontId="4" fillId="4" borderId="6" xfId="1" applyNumberFormat="1" applyFont="1" applyFill="1" applyBorder="1" applyAlignment="1">
      <alignment horizontal="right"/>
    </xf>
    <xf numFmtId="41" fontId="4" fillId="4" borderId="6" xfId="0" applyNumberFormat="1" applyFont="1" applyFill="1" applyBorder="1" applyProtection="1">
      <protection locked="0"/>
    </xf>
    <xf numFmtId="0" fontId="4" fillId="5" borderId="0" xfId="0" applyFont="1" applyFill="1"/>
    <xf numFmtId="0" fontId="4" fillId="6" borderId="0" xfId="0" applyFont="1" applyFill="1"/>
    <xf numFmtId="37" fontId="4" fillId="0" borderId="0" xfId="1" applyNumberFormat="1" applyFont="1" applyBorder="1" applyAlignment="1">
      <alignment horizontal="center"/>
    </xf>
    <xf numFmtId="42" fontId="4" fillId="4" borderId="6" xfId="0" applyNumberFormat="1" applyFont="1" applyFill="1" applyBorder="1"/>
    <xf numFmtId="42" fontId="4" fillId="0" borderId="0" xfId="0" applyNumberFormat="1" applyFont="1"/>
    <xf numFmtId="42" fontId="4" fillId="2" borderId="0" xfId="0" applyNumberFormat="1" applyFont="1" applyFill="1"/>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1" fillId="0" borderId="4" xfId="0" applyFont="1" applyBorder="1"/>
    <xf numFmtId="0" fontId="5" fillId="0" borderId="0" xfId="0" applyFont="1" applyAlignment="1">
      <alignment horizontal="center"/>
    </xf>
    <xf numFmtId="0" fontId="12" fillId="0" borderId="0" xfId="0" applyFont="1"/>
    <xf numFmtId="0" fontId="13" fillId="0" borderId="4" xfId="0" applyFont="1" applyBorder="1"/>
    <xf numFmtId="0" fontId="4" fillId="0" borderId="0" xfId="0" applyFont="1" applyAlignment="1">
      <alignment horizontal="right"/>
    </xf>
    <xf numFmtId="0" fontId="9" fillId="0" borderId="4" xfId="4" applyFont="1" applyBorder="1"/>
    <xf numFmtId="0" fontId="4" fillId="0" borderId="8" xfId="0" applyFont="1" applyBorder="1"/>
    <xf numFmtId="42" fontId="4" fillId="0" borderId="9" xfId="0" applyNumberFormat="1" applyFont="1" applyBorder="1"/>
    <xf numFmtId="42" fontId="4" fillId="0" borderId="11" xfId="0" applyNumberFormat="1" applyFont="1" applyBorder="1"/>
    <xf numFmtId="2" fontId="4" fillId="4" borderId="13" xfId="0" applyNumberFormat="1" applyFont="1" applyFill="1" applyBorder="1" applyAlignment="1">
      <alignment horizontal="right" indent="1"/>
    </xf>
    <xf numFmtId="10" fontId="4" fillId="4" borderId="13" xfId="0" applyNumberFormat="1" applyFont="1" applyFill="1" applyBorder="1" applyAlignment="1">
      <alignment horizontal="right" indent="1"/>
    </xf>
    <xf numFmtId="0" fontId="4" fillId="0" borderId="15" xfId="0" applyFont="1" applyBorder="1"/>
    <xf numFmtId="0" fontId="4" fillId="0" borderId="0" xfId="0" applyFont="1" applyAlignment="1">
      <alignment horizontal="center"/>
    </xf>
    <xf numFmtId="44" fontId="4" fillId="0" borderId="0" xfId="0" applyNumberFormat="1" applyFont="1"/>
    <xf numFmtId="0" fontId="9" fillId="0" borderId="0" xfId="0" applyFont="1"/>
    <xf numFmtId="0" fontId="4" fillId="0" borderId="0" xfId="0" applyFont="1" applyProtection="1">
      <protection locked="0"/>
    </xf>
    <xf numFmtId="0" fontId="14" fillId="0" borderId="0" xfId="0" applyFont="1" applyAlignment="1">
      <alignment horizontal="center" vertical="center" wrapText="1"/>
    </xf>
    <xf numFmtId="0" fontId="15" fillId="0" borderId="0" xfId="0" applyFont="1" applyAlignment="1">
      <alignment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center" vertical="center"/>
    </xf>
    <xf numFmtId="0" fontId="0" fillId="0" borderId="20" xfId="0" applyBorder="1" applyAlignment="1">
      <alignment vertical="center" wrapText="1"/>
    </xf>
    <xf numFmtId="44" fontId="0" fillId="0" borderId="12" xfId="0" applyNumberFormat="1" applyBorder="1" applyAlignment="1">
      <alignment vertical="center" wrapText="1"/>
    </xf>
    <xf numFmtId="0" fontId="4" fillId="0" borderId="13" xfId="0" applyFont="1" applyBorder="1" applyAlignment="1">
      <alignment horizontal="center"/>
    </xf>
    <xf numFmtId="0" fontId="10" fillId="0" borderId="0" xfId="0" applyFont="1" applyAlignment="1">
      <alignment vertical="center" wrapText="1"/>
    </xf>
    <xf numFmtId="44" fontId="10" fillId="0" borderId="0" xfId="0" applyNumberFormat="1" applyFont="1" applyAlignment="1">
      <alignment vertical="center"/>
    </xf>
    <xf numFmtId="0" fontId="0" fillId="8" borderId="20" xfId="0" applyFill="1" applyBorder="1" applyAlignment="1">
      <alignment vertical="center" wrapText="1"/>
    </xf>
    <xf numFmtId="44" fontId="0" fillId="8" borderId="12" xfId="0" applyNumberFormat="1" applyFill="1" applyBorder="1" applyAlignment="1">
      <alignment vertical="center" wrapText="1"/>
    </xf>
    <xf numFmtId="0" fontId="4" fillId="8" borderId="13" xfId="0" applyFont="1" applyFill="1" applyBorder="1" applyAlignment="1">
      <alignment horizontal="center"/>
    </xf>
    <xf numFmtId="0" fontId="0" fillId="0" borderId="21" xfId="0" applyBorder="1" applyAlignment="1">
      <alignment vertical="center" wrapText="1"/>
    </xf>
    <xf numFmtId="44" fontId="0" fillId="0" borderId="22" xfId="0" applyNumberFormat="1" applyBorder="1" applyAlignment="1">
      <alignment vertical="center" wrapText="1"/>
    </xf>
    <xf numFmtId="0" fontId="4" fillId="0" borderId="23" xfId="0" applyFont="1" applyBorder="1" applyAlignment="1">
      <alignment horizontal="center"/>
    </xf>
    <xf numFmtId="0" fontId="0" fillId="0" borderId="24" xfId="0" applyBorder="1" applyAlignment="1">
      <alignment vertical="center" wrapText="1"/>
    </xf>
    <xf numFmtId="44" fontId="0" fillId="0" borderId="25" xfId="0" applyNumberFormat="1" applyBorder="1" applyAlignment="1">
      <alignment vertical="center" wrapText="1"/>
    </xf>
    <xf numFmtId="0" fontId="4" fillId="0" borderId="26" xfId="0" applyFont="1" applyBorder="1" applyAlignment="1">
      <alignment horizontal="center"/>
    </xf>
    <xf numFmtId="0" fontId="0" fillId="0" borderId="27" xfId="0" applyBorder="1" applyAlignment="1">
      <alignment vertical="center" wrapText="1"/>
    </xf>
    <xf numFmtId="44" fontId="0" fillId="0" borderId="28" xfId="0" applyNumberFormat="1" applyBorder="1" applyAlignment="1">
      <alignment vertical="center" wrapText="1"/>
    </xf>
    <xf numFmtId="0" fontId="18"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indent="6"/>
    </xf>
    <xf numFmtId="0" fontId="18" fillId="0" borderId="0" xfId="0" applyFont="1" applyAlignment="1">
      <alignment horizontal="left" vertical="center" indent="6"/>
    </xf>
    <xf numFmtId="0" fontId="21" fillId="0" borderId="0" xfId="0" applyFont="1" applyAlignment="1">
      <alignment vertical="center"/>
    </xf>
    <xf numFmtId="0" fontId="4" fillId="3" borderId="0" xfId="0" applyFont="1" applyFill="1"/>
    <xf numFmtId="0" fontId="14" fillId="0" borderId="0" xfId="0" applyFont="1"/>
    <xf numFmtId="0" fontId="4" fillId="4" borderId="7" xfId="0" applyFont="1" applyFill="1" applyBorder="1" applyAlignment="1" applyProtection="1">
      <alignment horizontal="center" vertical="center"/>
      <protection locked="0"/>
    </xf>
    <xf numFmtId="0" fontId="4" fillId="4" borderId="30" xfId="0" applyFont="1" applyFill="1" applyBorder="1" applyAlignment="1">
      <alignment horizontal="center"/>
    </xf>
    <xf numFmtId="0" fontId="4" fillId="4" borderId="31" xfId="0" applyFont="1" applyFill="1" applyBorder="1" applyAlignment="1">
      <alignment horizontal="center"/>
    </xf>
    <xf numFmtId="0" fontId="4" fillId="4" borderId="32" xfId="0" applyFont="1" applyFill="1" applyBorder="1" applyAlignment="1">
      <alignment horizontal="center"/>
    </xf>
    <xf numFmtId="0" fontId="4" fillId="4" borderId="33" xfId="0" applyFont="1" applyFill="1" applyBorder="1" applyAlignment="1" applyProtection="1">
      <alignment horizontal="center" vertical="center"/>
      <protection locked="0"/>
    </xf>
    <xf numFmtId="44" fontId="4" fillId="4" borderId="33" xfId="0" applyNumberFormat="1" applyFont="1" applyFill="1" applyBorder="1" applyAlignment="1">
      <alignment horizontal="right"/>
    </xf>
    <xf numFmtId="42" fontId="4" fillId="4" borderId="34" xfId="0" applyNumberFormat="1" applyFont="1" applyFill="1" applyBorder="1" applyAlignment="1" applyProtection="1">
      <alignment horizontal="right"/>
      <protection locked="0"/>
    </xf>
    <xf numFmtId="41" fontId="4" fillId="4" borderId="33" xfId="0" applyNumberFormat="1" applyFont="1" applyFill="1" applyBorder="1" applyAlignment="1" applyProtection="1">
      <alignment horizontal="right"/>
      <protection locked="0"/>
    </xf>
    <xf numFmtId="41" fontId="4" fillId="4" borderId="34" xfId="0" applyNumberFormat="1" applyFont="1" applyFill="1" applyBorder="1" applyAlignment="1" applyProtection="1">
      <alignment horizontal="right"/>
      <protection locked="0"/>
    </xf>
    <xf numFmtId="42" fontId="4" fillId="4" borderId="33" xfId="0" applyNumberFormat="1" applyFont="1" applyFill="1" applyBorder="1" applyAlignment="1">
      <alignment horizontal="right"/>
    </xf>
    <xf numFmtId="42" fontId="4" fillId="4" borderId="33" xfId="1" applyNumberFormat="1" applyFont="1" applyFill="1" applyBorder="1" applyAlignment="1">
      <alignment horizontal="right"/>
    </xf>
    <xf numFmtId="42" fontId="4" fillId="4" borderId="33" xfId="0" applyNumberFormat="1" applyFont="1" applyFill="1" applyBorder="1" applyAlignment="1" applyProtection="1">
      <alignment horizontal="right"/>
      <protection locked="0"/>
    </xf>
    <xf numFmtId="41" fontId="4" fillId="4" borderId="33" xfId="0" applyNumberFormat="1" applyFont="1" applyFill="1" applyBorder="1" applyProtection="1">
      <protection locked="0"/>
    </xf>
    <xf numFmtId="42" fontId="4" fillId="4" borderId="33" xfId="0" applyNumberFormat="1" applyFont="1" applyFill="1" applyBorder="1"/>
    <xf numFmtId="42" fontId="10" fillId="4" borderId="33" xfId="0" applyNumberFormat="1" applyFont="1" applyFill="1" applyBorder="1"/>
    <xf numFmtId="42" fontId="4" fillId="4" borderId="35" xfId="0" applyNumberFormat="1" applyFont="1" applyFill="1" applyBorder="1"/>
    <xf numFmtId="42" fontId="4" fillId="4" borderId="36" xfId="0" applyNumberFormat="1" applyFont="1" applyFill="1" applyBorder="1"/>
    <xf numFmtId="0" fontId="4" fillId="4" borderId="38" xfId="0" applyFont="1" applyFill="1" applyBorder="1" applyAlignment="1" applyProtection="1">
      <alignment horizontal="center"/>
      <protection locked="0"/>
    </xf>
    <xf numFmtId="44" fontId="4" fillId="4" borderId="38" xfId="0" applyNumberFormat="1" applyFont="1" applyFill="1" applyBorder="1" applyAlignment="1">
      <alignment horizontal="right"/>
    </xf>
    <xf numFmtId="42" fontId="4" fillId="4" borderId="38" xfId="0" applyNumberFormat="1" applyFont="1" applyFill="1" applyBorder="1" applyAlignment="1" applyProtection="1">
      <alignment horizontal="right"/>
      <protection locked="0"/>
    </xf>
    <xf numFmtId="41" fontId="4" fillId="4" borderId="38" xfId="0" applyNumberFormat="1" applyFont="1" applyFill="1" applyBorder="1" applyAlignment="1" applyProtection="1">
      <alignment horizontal="right"/>
      <protection locked="0"/>
    </xf>
    <xf numFmtId="42" fontId="4" fillId="4" borderId="38" xfId="0" applyNumberFormat="1" applyFont="1" applyFill="1" applyBorder="1" applyAlignment="1">
      <alignment horizontal="right"/>
    </xf>
    <xf numFmtId="42" fontId="4" fillId="4" borderId="38" xfId="1" applyNumberFormat="1" applyFont="1" applyFill="1" applyBorder="1" applyAlignment="1">
      <alignment horizontal="right"/>
    </xf>
    <xf numFmtId="41" fontId="4" fillId="4" borderId="38" xfId="0" applyNumberFormat="1" applyFont="1" applyFill="1" applyBorder="1" applyProtection="1">
      <protection locked="0"/>
    </xf>
    <xf numFmtId="41" fontId="10" fillId="4" borderId="38" xfId="0" applyNumberFormat="1" applyFont="1" applyFill="1" applyBorder="1" applyAlignment="1" applyProtection="1">
      <alignment horizontal="right"/>
      <protection locked="0"/>
    </xf>
    <xf numFmtId="42" fontId="4" fillId="4" borderId="38" xfId="0" applyNumberFormat="1" applyFont="1" applyFill="1" applyBorder="1"/>
    <xf numFmtId="42" fontId="4" fillId="4" borderId="37" xfId="0" applyNumberFormat="1" applyFont="1" applyFill="1" applyBorder="1"/>
    <xf numFmtId="37" fontId="5" fillId="0" borderId="0" xfId="3" applyNumberFormat="1" applyFont="1" applyFill="1" applyBorder="1" applyAlignment="1">
      <alignment horizontal="center"/>
    </xf>
    <xf numFmtId="1" fontId="4" fillId="4" borderId="7" xfId="0" applyNumberFormat="1" applyFont="1" applyFill="1" applyBorder="1" applyAlignment="1" applyProtection="1">
      <alignment horizontal="right" indent="1"/>
      <protection locked="0"/>
    </xf>
    <xf numFmtId="0" fontId="4" fillId="4" borderId="7" xfId="0" applyFont="1" applyFill="1" applyBorder="1" applyAlignment="1" applyProtection="1">
      <alignment horizontal="right" indent="1"/>
      <protection locked="0"/>
    </xf>
    <xf numFmtId="0" fontId="4" fillId="4" borderId="7" xfId="0" applyFont="1" applyFill="1" applyBorder="1" applyAlignment="1">
      <alignment horizontal="right" indent="1"/>
    </xf>
    <xf numFmtId="44" fontId="4" fillId="4" borderId="7" xfId="0" applyNumberFormat="1" applyFont="1" applyFill="1" applyBorder="1" applyAlignment="1" applyProtection="1">
      <alignment horizontal="right" indent="1"/>
      <protection locked="0"/>
    </xf>
    <xf numFmtId="43" fontId="4" fillId="4" borderId="7" xfId="0" applyNumberFormat="1" applyFont="1" applyFill="1" applyBorder="1" applyAlignment="1" applyProtection="1">
      <alignment horizontal="right" indent="1"/>
      <protection locked="0"/>
    </xf>
    <xf numFmtId="0" fontId="4" fillId="0" borderId="39" xfId="0" applyFont="1" applyBorder="1" applyAlignment="1">
      <alignment horizontal="right"/>
    </xf>
    <xf numFmtId="0" fontId="4" fillId="4" borderId="40" xfId="0" applyFont="1" applyFill="1" applyBorder="1" applyAlignment="1">
      <alignment horizontal="center"/>
    </xf>
    <xf numFmtId="0" fontId="4" fillId="4" borderId="41" xfId="0" applyFont="1" applyFill="1" applyBorder="1" applyAlignment="1">
      <alignment horizontal="center"/>
    </xf>
    <xf numFmtId="0" fontId="4" fillId="4" borderId="42" xfId="0" applyFont="1" applyFill="1" applyBorder="1" applyAlignment="1" applyProtection="1">
      <alignment horizontal="center"/>
      <protection locked="0"/>
    </xf>
    <xf numFmtId="1" fontId="4" fillId="4" borderId="42" xfId="0" applyNumberFormat="1" applyFont="1" applyFill="1" applyBorder="1" applyAlignment="1" applyProtection="1">
      <alignment horizontal="right" indent="1"/>
      <protection locked="0"/>
    </xf>
    <xf numFmtId="1" fontId="4" fillId="4" borderId="33" xfId="0" applyNumberFormat="1" applyFont="1" applyFill="1" applyBorder="1" applyAlignment="1" applyProtection="1">
      <alignment horizontal="right" indent="1"/>
      <protection locked="0"/>
    </xf>
    <xf numFmtId="2" fontId="4" fillId="4" borderId="42" xfId="0" applyNumberFormat="1" applyFont="1" applyFill="1" applyBorder="1" applyAlignment="1" applyProtection="1">
      <alignment horizontal="right" indent="1"/>
      <protection locked="0"/>
    </xf>
    <xf numFmtId="0" fontId="4" fillId="4" borderId="33" xfId="0" applyFont="1" applyFill="1" applyBorder="1" applyAlignment="1" applyProtection="1">
      <alignment horizontal="right" indent="1"/>
      <protection locked="0"/>
    </xf>
    <xf numFmtId="2" fontId="4" fillId="4" borderId="42" xfId="0" applyNumberFormat="1" applyFont="1" applyFill="1" applyBorder="1" applyAlignment="1">
      <alignment horizontal="right" indent="1"/>
    </xf>
    <xf numFmtId="0" fontId="4" fillId="4" borderId="33" xfId="0" applyFont="1" applyFill="1" applyBorder="1" applyAlignment="1">
      <alignment horizontal="right" indent="1"/>
    </xf>
    <xf numFmtId="44" fontId="4" fillId="4" borderId="42" xfId="0" applyNumberFormat="1" applyFont="1" applyFill="1" applyBorder="1" applyAlignment="1" applyProtection="1">
      <alignment horizontal="right" indent="1"/>
      <protection locked="0"/>
    </xf>
    <xf numFmtId="43" fontId="4" fillId="4" borderId="42" xfId="0" applyNumberFormat="1" applyFont="1" applyFill="1" applyBorder="1" applyAlignment="1" applyProtection="1">
      <alignment horizontal="right" indent="1"/>
      <protection locked="0"/>
    </xf>
    <xf numFmtId="44" fontId="4" fillId="4" borderId="43" xfId="0" applyNumberFormat="1" applyFont="1" applyFill="1" applyBorder="1" applyAlignment="1">
      <alignment horizontal="right"/>
    </xf>
    <xf numFmtId="44" fontId="4" fillId="4" borderId="44" xfId="0" applyNumberFormat="1" applyFont="1" applyFill="1" applyBorder="1" applyAlignment="1">
      <alignment horizontal="right"/>
    </xf>
    <xf numFmtId="44" fontId="4" fillId="4" borderId="36" xfId="0" applyNumberFormat="1" applyFont="1" applyFill="1" applyBorder="1" applyAlignment="1">
      <alignment horizontal="right"/>
    </xf>
    <xf numFmtId="0" fontId="17" fillId="0" borderId="0" xfId="0" applyFont="1" applyAlignment="1">
      <alignment horizontal="left" vertical="center"/>
    </xf>
    <xf numFmtId="0" fontId="22" fillId="0" borderId="0" xfId="0" applyFont="1" applyAlignment="1">
      <alignment horizontal="left"/>
    </xf>
    <xf numFmtId="0" fontId="4" fillId="0" borderId="40" xfId="0" applyFont="1" applyBorder="1" applyAlignment="1">
      <alignment horizontal="center"/>
    </xf>
    <xf numFmtId="0" fontId="4" fillId="0" borderId="42" xfId="0" applyFont="1" applyBorder="1" applyAlignment="1" applyProtection="1">
      <alignment horizontal="center"/>
      <protection locked="0"/>
    </xf>
    <xf numFmtId="1" fontId="4" fillId="0" borderId="42" xfId="0" applyNumberFormat="1" applyFont="1" applyBorder="1" applyAlignment="1" applyProtection="1">
      <alignment horizontal="right" indent="1"/>
      <protection locked="0"/>
    </xf>
    <xf numFmtId="0" fontId="4" fillId="0" borderId="42" xfId="0" applyFont="1" applyBorder="1" applyAlignment="1" applyProtection="1">
      <alignment horizontal="right" indent="1"/>
      <protection locked="0"/>
    </xf>
    <xf numFmtId="0" fontId="4" fillId="0" borderId="42" xfId="0" applyFont="1" applyBorder="1" applyAlignment="1">
      <alignment horizontal="right" indent="1"/>
    </xf>
    <xf numFmtId="44" fontId="4" fillId="0" borderId="43" xfId="0" applyNumberFormat="1" applyFont="1" applyBorder="1" applyAlignment="1">
      <alignment horizontal="right"/>
    </xf>
    <xf numFmtId="42" fontId="4" fillId="4" borderId="45" xfId="0" applyNumberFormat="1" applyFont="1" applyFill="1" applyBorder="1"/>
    <xf numFmtId="2" fontId="4" fillId="4" borderId="20" xfId="0" applyNumberFormat="1" applyFont="1" applyFill="1" applyBorder="1" applyAlignment="1">
      <alignment horizontal="right" indent="1"/>
    </xf>
    <xf numFmtId="10" fontId="4" fillId="4" borderId="20" xfId="0" applyNumberFormat="1" applyFont="1" applyFill="1" applyBorder="1" applyAlignment="1">
      <alignment horizontal="right" indent="1"/>
    </xf>
    <xf numFmtId="42" fontId="4" fillId="4" borderId="46" xfId="0" applyNumberFormat="1" applyFont="1" applyFill="1" applyBorder="1"/>
    <xf numFmtId="2" fontId="4" fillId="4" borderId="47" xfId="0" applyNumberFormat="1" applyFont="1" applyFill="1" applyBorder="1" applyAlignment="1">
      <alignment horizontal="right" indent="1"/>
    </xf>
    <xf numFmtId="10" fontId="4" fillId="4" borderId="47" xfId="0" applyNumberFormat="1" applyFont="1" applyFill="1" applyBorder="1" applyAlignment="1">
      <alignment horizontal="right" indent="1"/>
    </xf>
    <xf numFmtId="42" fontId="4" fillId="0" borderId="46" xfId="0" applyNumberFormat="1" applyFont="1" applyBorder="1"/>
    <xf numFmtId="42" fontId="4" fillId="0" borderId="10" xfId="0" applyNumberFormat="1" applyFont="1" applyBorder="1"/>
    <xf numFmtId="2" fontId="4" fillId="0" borderId="14" xfId="0" applyNumberFormat="1" applyFont="1" applyBorder="1" applyAlignment="1">
      <alignment horizontal="right" indent="1"/>
    </xf>
    <xf numFmtId="10" fontId="4" fillId="0" borderId="14" xfId="0" applyNumberFormat="1" applyFont="1" applyBorder="1" applyAlignment="1">
      <alignment horizontal="right" indent="1"/>
    </xf>
    <xf numFmtId="2" fontId="4" fillId="0" borderId="16" xfId="0" applyNumberFormat="1" applyFont="1" applyBorder="1" applyAlignment="1">
      <alignment horizontal="right" indent="1"/>
    </xf>
    <xf numFmtId="42" fontId="4" fillId="4" borderId="11" xfId="0" applyNumberFormat="1" applyFont="1" applyFill="1" applyBorder="1"/>
    <xf numFmtId="0" fontId="4" fillId="0" borderId="29" xfId="0" applyFont="1" applyBorder="1" applyAlignment="1" applyProtection="1">
      <alignment horizontal="center" vertical="center"/>
      <protection locked="0"/>
    </xf>
    <xf numFmtId="1" fontId="4" fillId="0" borderId="29" xfId="0" applyNumberFormat="1" applyFont="1" applyBorder="1" applyAlignment="1" applyProtection="1">
      <alignment horizontal="right" indent="1"/>
      <protection locked="0"/>
    </xf>
    <xf numFmtId="0" fontId="4" fillId="0" borderId="29" xfId="0" applyFont="1" applyBorder="1" applyAlignment="1" applyProtection="1">
      <alignment horizontal="right" indent="1"/>
      <protection locked="0"/>
    </xf>
    <xf numFmtId="0" fontId="4" fillId="0" borderId="29" xfId="0" applyFont="1" applyBorder="1" applyAlignment="1">
      <alignment horizontal="right" indent="1"/>
    </xf>
    <xf numFmtId="0" fontId="4" fillId="0" borderId="48" xfId="0" applyFont="1" applyBorder="1" applyAlignment="1" applyProtection="1">
      <alignment horizontal="center" vertical="center"/>
      <protection locked="0"/>
    </xf>
    <xf numFmtId="1" fontId="4" fillId="0" borderId="48" xfId="0" applyNumberFormat="1" applyFont="1" applyBorder="1" applyAlignment="1" applyProtection="1">
      <alignment horizontal="right" indent="1"/>
      <protection locked="0"/>
    </xf>
    <xf numFmtId="0" fontId="4" fillId="0" borderId="48" xfId="0" applyFont="1" applyBorder="1" applyAlignment="1" applyProtection="1">
      <alignment horizontal="right" indent="1"/>
      <protection locked="0"/>
    </xf>
    <xf numFmtId="0" fontId="4" fillId="0" borderId="48" xfId="0" applyFont="1" applyBorder="1" applyAlignment="1">
      <alignment horizontal="right" indent="1"/>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34" xfId="0" applyFont="1" applyBorder="1" applyAlignment="1" applyProtection="1">
      <alignment horizontal="center" vertical="center"/>
      <protection locked="0"/>
    </xf>
    <xf numFmtId="1" fontId="4" fillId="0" borderId="34" xfId="0" applyNumberFormat="1" applyFont="1" applyBorder="1" applyAlignment="1" applyProtection="1">
      <alignment horizontal="right" indent="1"/>
      <protection locked="0"/>
    </xf>
    <xf numFmtId="0" fontId="4" fillId="0" borderId="34" xfId="0" applyFont="1" applyBorder="1" applyAlignment="1" applyProtection="1">
      <alignment horizontal="right" indent="1"/>
      <protection locked="0"/>
    </xf>
    <xf numFmtId="0" fontId="4" fillId="0" borderId="34" xfId="0" applyFont="1" applyBorder="1" applyAlignment="1">
      <alignment horizontal="right" indent="1"/>
    </xf>
    <xf numFmtId="44" fontId="4" fillId="0" borderId="52" xfId="0" applyNumberFormat="1" applyFont="1" applyBorder="1" applyAlignment="1">
      <alignment horizontal="right"/>
    </xf>
    <xf numFmtId="44" fontId="4" fillId="0" borderId="53" xfId="0" applyNumberFormat="1" applyFont="1" applyBorder="1" applyAlignment="1">
      <alignment horizontal="right"/>
    </xf>
    <xf numFmtId="44" fontId="4" fillId="0" borderId="54" xfId="0" applyNumberFormat="1" applyFont="1" applyBorder="1" applyAlignment="1">
      <alignment horizontal="right"/>
    </xf>
    <xf numFmtId="5" fontId="10" fillId="0" borderId="55" xfId="0" applyNumberFormat="1" applyFont="1" applyBorder="1" applyAlignment="1">
      <alignment horizontal="right" vertical="center"/>
    </xf>
    <xf numFmtId="5" fontId="10" fillId="0" borderId="20" xfId="0" applyNumberFormat="1" applyFont="1" applyBorder="1" applyAlignment="1">
      <alignment horizontal="right" vertical="center"/>
    </xf>
    <xf numFmtId="5" fontId="10" fillId="0" borderId="56" xfId="0" applyNumberFormat="1" applyFont="1" applyBorder="1" applyAlignment="1">
      <alignment horizontal="right" vertical="center"/>
    </xf>
    <xf numFmtId="5" fontId="10" fillId="0" borderId="57" xfId="0" applyNumberFormat="1" applyFont="1" applyBorder="1" applyAlignment="1">
      <alignment horizontal="right" vertical="center"/>
    </xf>
    <xf numFmtId="41" fontId="4" fillId="0" borderId="38" xfId="0" applyNumberFormat="1" applyFont="1" applyBorder="1" applyAlignment="1" applyProtection="1">
      <alignment horizontal="right"/>
      <protection locked="0"/>
    </xf>
    <xf numFmtId="0" fontId="4" fillId="0" borderId="29" xfId="0" applyFont="1" applyBorder="1" applyAlignment="1" applyProtection="1">
      <alignment horizontal="center"/>
      <protection locked="0"/>
    </xf>
    <xf numFmtId="44" fontId="4" fillId="0" borderId="29" xfId="0" applyNumberFormat="1" applyFont="1" applyBorder="1" applyAlignment="1">
      <alignment horizontal="right"/>
    </xf>
    <xf numFmtId="42" fontId="4" fillId="0" borderId="29" xfId="0" applyNumberFormat="1" applyFont="1" applyBorder="1" applyAlignment="1">
      <alignment horizontal="right"/>
    </xf>
    <xf numFmtId="42" fontId="4" fillId="0" borderId="29" xfId="1" applyNumberFormat="1" applyFont="1" applyBorder="1" applyAlignment="1">
      <alignment horizontal="right"/>
    </xf>
    <xf numFmtId="42" fontId="4" fillId="0" borderId="29" xfId="0" applyNumberFormat="1" applyFont="1" applyBorder="1" applyAlignment="1" applyProtection="1">
      <alignment horizontal="right"/>
      <protection locked="0"/>
    </xf>
    <xf numFmtId="41" fontId="4" fillId="0" borderId="29" xfId="0" applyNumberFormat="1" applyFont="1" applyBorder="1" applyAlignment="1" applyProtection="1">
      <alignment horizontal="right"/>
      <protection locked="0"/>
    </xf>
    <xf numFmtId="42" fontId="4" fillId="0" borderId="29" xfId="1" applyNumberFormat="1" applyFont="1" applyFill="1" applyBorder="1" applyAlignment="1">
      <alignment horizontal="right"/>
    </xf>
    <xf numFmtId="42" fontId="4" fillId="0" borderId="29" xfId="0" applyNumberFormat="1" applyFont="1" applyBorder="1"/>
    <xf numFmtId="0" fontId="4" fillId="0" borderId="48" xfId="0" applyFont="1" applyBorder="1" applyAlignment="1" applyProtection="1">
      <alignment horizontal="center"/>
      <protection locked="0"/>
    </xf>
    <xf numFmtId="44" fontId="4" fillId="0" borderId="48" xfId="0" applyNumberFormat="1" applyFont="1" applyBorder="1" applyAlignment="1">
      <alignment horizontal="right"/>
    </xf>
    <xf numFmtId="42" fontId="4" fillId="0" borderId="48" xfId="0" applyNumberFormat="1" applyFont="1" applyBorder="1" applyAlignment="1" applyProtection="1">
      <alignment horizontal="right"/>
      <protection locked="0"/>
    </xf>
    <xf numFmtId="41" fontId="4" fillId="0" borderId="48" xfId="0" applyNumberFormat="1" applyFont="1" applyBorder="1" applyAlignment="1" applyProtection="1">
      <alignment horizontal="right"/>
      <protection locked="0"/>
    </xf>
    <xf numFmtId="42" fontId="4" fillId="0" borderId="48" xfId="0" applyNumberFormat="1" applyFont="1" applyBorder="1" applyAlignment="1">
      <alignment horizontal="right"/>
    </xf>
    <xf numFmtId="42" fontId="4" fillId="0" borderId="48" xfId="1" applyNumberFormat="1" applyFont="1" applyBorder="1" applyAlignment="1">
      <alignment horizontal="right"/>
    </xf>
    <xf numFmtId="42" fontId="4" fillId="0" borderId="48" xfId="1" applyNumberFormat="1" applyFont="1" applyFill="1" applyBorder="1" applyAlignment="1">
      <alignment horizontal="right"/>
    </xf>
    <xf numFmtId="42" fontId="4" fillId="0" borderId="48" xfId="0" applyNumberFormat="1" applyFont="1" applyBorder="1"/>
    <xf numFmtId="0" fontId="4" fillId="3" borderId="58" xfId="0" applyFont="1" applyFill="1" applyBorder="1" applyAlignment="1">
      <alignment horizontal="centerContinuous"/>
    </xf>
    <xf numFmtId="0" fontId="4" fillId="0" borderId="34" xfId="0" applyFont="1" applyBorder="1" applyAlignment="1" applyProtection="1">
      <alignment horizontal="center"/>
      <protection locked="0"/>
    </xf>
    <xf numFmtId="44" fontId="4" fillId="0" borderId="42" xfId="0" applyNumberFormat="1" applyFont="1" applyBorder="1" applyAlignment="1">
      <alignment horizontal="right"/>
    </xf>
    <xf numFmtId="44" fontId="4" fillId="0" borderId="34" xfId="0" applyNumberFormat="1" applyFont="1" applyBorder="1" applyAlignment="1">
      <alignment horizontal="right"/>
    </xf>
    <xf numFmtId="42" fontId="4" fillId="0" borderId="42" xfId="0" applyNumberFormat="1" applyFont="1" applyBorder="1" applyAlignment="1" applyProtection="1">
      <alignment horizontal="right"/>
      <protection locked="0"/>
    </xf>
    <xf numFmtId="42" fontId="4" fillId="0" borderId="34" xfId="0" applyNumberFormat="1" applyFont="1" applyBorder="1" applyAlignment="1" applyProtection="1">
      <alignment horizontal="right"/>
      <protection locked="0"/>
    </xf>
    <xf numFmtId="41" fontId="4" fillId="0" borderId="34" xfId="0" applyNumberFormat="1" applyFont="1" applyBorder="1" applyAlignment="1" applyProtection="1">
      <alignment horizontal="right"/>
      <protection locked="0"/>
    </xf>
    <xf numFmtId="41" fontId="4" fillId="0" borderId="42" xfId="0" applyNumberFormat="1" applyFont="1" applyBorder="1" applyAlignment="1" applyProtection="1">
      <alignment horizontal="right"/>
      <protection locked="0"/>
    </xf>
    <xf numFmtId="42" fontId="4" fillId="0" borderId="42" xfId="0" applyNumberFormat="1" applyFont="1" applyBorder="1" applyAlignment="1">
      <alignment horizontal="right"/>
    </xf>
    <xf numFmtId="42" fontId="4" fillId="0" borderId="34" xfId="0" applyNumberFormat="1" applyFont="1" applyBorder="1" applyAlignment="1">
      <alignment horizontal="right"/>
    </xf>
    <xf numFmtId="42" fontId="4" fillId="0" borderId="42" xfId="1" applyNumberFormat="1" applyFont="1" applyBorder="1" applyAlignment="1">
      <alignment horizontal="right"/>
    </xf>
    <xf numFmtId="42" fontId="4" fillId="0" borderId="34" xfId="1" applyNumberFormat="1" applyFont="1" applyBorder="1" applyAlignment="1">
      <alignment horizontal="right"/>
    </xf>
    <xf numFmtId="42" fontId="4" fillId="5" borderId="42" xfId="0" applyNumberFormat="1" applyFont="1" applyFill="1" applyBorder="1" applyAlignment="1" applyProtection="1">
      <alignment horizontal="right"/>
      <protection locked="0"/>
    </xf>
    <xf numFmtId="41" fontId="4" fillId="0" borderId="59" xfId="0" applyNumberFormat="1" applyFont="1" applyBorder="1" applyProtection="1">
      <protection locked="0"/>
    </xf>
    <xf numFmtId="41" fontId="4" fillId="0" borderId="42" xfId="0" applyNumberFormat="1" applyFont="1" applyBorder="1" applyProtection="1">
      <protection locked="0"/>
    </xf>
    <xf numFmtId="42" fontId="4" fillId="0" borderId="42" xfId="1" applyNumberFormat="1" applyFont="1" applyFill="1" applyBorder="1" applyAlignment="1">
      <alignment horizontal="right"/>
    </xf>
    <xf numFmtId="42" fontId="4" fillId="0" borderId="34" xfId="1" applyNumberFormat="1" applyFont="1" applyFill="1" applyBorder="1" applyAlignment="1">
      <alignment horizontal="right"/>
    </xf>
    <xf numFmtId="42" fontId="4" fillId="0" borderId="42" xfId="0" applyNumberFormat="1" applyFont="1" applyBorder="1"/>
    <xf numFmtId="42" fontId="4" fillId="0" borderId="34" xfId="0" applyNumberFormat="1" applyFont="1" applyBorder="1"/>
    <xf numFmtId="42" fontId="4" fillId="0" borderId="43" xfId="0" applyNumberFormat="1" applyFont="1" applyBorder="1"/>
    <xf numFmtId="42" fontId="4" fillId="0" borderId="52" xfId="0" applyNumberFormat="1" applyFont="1" applyBorder="1"/>
    <xf numFmtId="42" fontId="4" fillId="0" borderId="53" xfId="0" applyNumberFormat="1" applyFont="1" applyBorder="1"/>
    <xf numFmtId="42" fontId="4" fillId="0" borderId="54" xfId="0" applyNumberFormat="1" applyFont="1" applyBorder="1"/>
    <xf numFmtId="44" fontId="4" fillId="4" borderId="33" xfId="0" applyNumberFormat="1" applyFont="1" applyFill="1" applyBorder="1" applyAlignment="1" applyProtection="1">
      <alignment horizontal="right" indent="1"/>
      <protection locked="0"/>
    </xf>
    <xf numFmtId="43" fontId="4" fillId="4" borderId="33" xfId="0" applyNumberFormat="1" applyFont="1" applyFill="1" applyBorder="1" applyAlignment="1" applyProtection="1">
      <alignment horizontal="right" indent="1"/>
      <protection locked="0"/>
    </xf>
    <xf numFmtId="41" fontId="4" fillId="0" borderId="42" xfId="0" applyNumberFormat="1" applyFont="1" applyFill="1" applyBorder="1" applyProtection="1">
      <protection locked="0"/>
    </xf>
    <xf numFmtId="42" fontId="4" fillId="0" borderId="29" xfId="0" applyNumberFormat="1" applyFont="1" applyFill="1" applyBorder="1" applyAlignment="1" applyProtection="1">
      <alignment horizontal="right"/>
      <protection locked="0"/>
    </xf>
    <xf numFmtId="41" fontId="4" fillId="0" borderId="29" xfId="0" applyNumberFormat="1" applyFont="1" applyFill="1" applyBorder="1" applyProtection="1">
      <protection locked="0"/>
    </xf>
    <xf numFmtId="41" fontId="4" fillId="0" borderId="29" xfId="0" applyNumberFormat="1" applyFont="1" applyFill="1" applyBorder="1" applyAlignment="1" applyProtection="1">
      <alignment horizontal="right"/>
      <protection locked="0"/>
    </xf>
    <xf numFmtId="0" fontId="10" fillId="0" borderId="0" xfId="0" applyFont="1" applyAlignment="1">
      <alignment horizontal="left"/>
    </xf>
    <xf numFmtId="42" fontId="4" fillId="0" borderId="48" xfId="0" applyNumberFormat="1" applyFont="1" applyFill="1" applyBorder="1" applyAlignment="1" applyProtection="1">
      <alignment horizontal="right"/>
      <protection locked="0"/>
    </xf>
    <xf numFmtId="41" fontId="4" fillId="0" borderId="48" xfId="0" applyNumberFormat="1" applyFont="1" applyFill="1" applyBorder="1" applyProtection="1">
      <protection locked="0"/>
    </xf>
    <xf numFmtId="41" fontId="4" fillId="0" borderId="48" xfId="0" applyNumberFormat="1" applyFont="1" applyFill="1" applyBorder="1" applyAlignment="1" applyProtection="1">
      <alignment horizontal="right"/>
      <protection locked="0"/>
    </xf>
    <xf numFmtId="37" fontId="23" fillId="0" borderId="0" xfId="0" applyNumberFormat="1" applyFont="1"/>
    <xf numFmtId="44" fontId="0" fillId="0" borderId="12" xfId="0" applyNumberFormat="1" applyFill="1" applyBorder="1" applyAlignment="1">
      <alignment vertical="center" wrapText="1"/>
    </xf>
    <xf numFmtId="0" fontId="24" fillId="0" borderId="13" xfId="0" applyFont="1" applyFill="1" applyBorder="1" applyAlignment="1">
      <alignment horizontal="center"/>
    </xf>
    <xf numFmtId="0" fontId="6" fillId="0" borderId="0" xfId="0" applyFont="1" applyAlignment="1"/>
    <xf numFmtId="0" fontId="17" fillId="0" borderId="0" xfId="0" applyFont="1" applyFill="1" applyAlignment="1">
      <alignment horizontal="left" vertical="center" indent="6"/>
    </xf>
    <xf numFmtId="0" fontId="0" fillId="0" borderId="0" xfId="0" applyFill="1"/>
    <xf numFmtId="0" fontId="4" fillId="0" borderId="0" xfId="0" applyFont="1" applyFill="1"/>
    <xf numFmtId="0" fontId="4" fillId="0" borderId="0" xfId="0" applyFont="1" applyFill="1" applyAlignment="1">
      <alignment horizontal="center"/>
    </xf>
    <xf numFmtId="0" fontId="19" fillId="0" borderId="0" xfId="0" applyFont="1" applyFill="1" applyAlignment="1">
      <alignment horizontal="left" vertical="center" indent="6"/>
    </xf>
    <xf numFmtId="0" fontId="6" fillId="0" borderId="0" xfId="0" applyFont="1" applyFill="1"/>
    <xf numFmtId="41" fontId="4" fillId="0" borderId="34" xfId="0" applyNumberFormat="1" applyFont="1" applyFill="1" applyBorder="1" applyAlignment="1" applyProtection="1">
      <alignment horizontal="right"/>
      <protection locked="0"/>
    </xf>
    <xf numFmtId="42" fontId="4" fillId="0" borderId="34" xfId="0" applyNumberFormat="1" applyFont="1" applyFill="1" applyBorder="1" applyAlignment="1" applyProtection="1">
      <alignment horizontal="right"/>
      <protection locked="0"/>
    </xf>
    <xf numFmtId="41" fontId="4" fillId="0" borderId="34" xfId="0" applyNumberFormat="1" applyFont="1" applyFill="1" applyBorder="1" applyProtection="1">
      <protection locked="0"/>
    </xf>
    <xf numFmtId="2" fontId="4" fillId="4" borderId="16" xfId="0" applyNumberFormat="1" applyFont="1" applyFill="1" applyBorder="1" applyAlignment="1">
      <alignment horizontal="right" indent="1"/>
    </xf>
    <xf numFmtId="0" fontId="10" fillId="0" borderId="0" xfId="0" applyFont="1" applyAlignment="1">
      <alignment horizontal="center" vertical="center" wrapText="1"/>
    </xf>
    <xf numFmtId="44" fontId="10" fillId="0" borderId="0" xfId="0" applyNumberFormat="1" applyFont="1" applyAlignment="1">
      <alignment horizontal="center" vertical="center"/>
    </xf>
    <xf numFmtId="0" fontId="6" fillId="0" borderId="0" xfId="0" applyFont="1" applyAlignment="1">
      <alignment horizontal="left"/>
    </xf>
    <xf numFmtId="0" fontId="2" fillId="0" borderId="0" xfId="0" applyFont="1" applyAlignment="1" applyProtection="1">
      <alignment horizontal="center"/>
      <protection locked="0"/>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5"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Fill="1" applyAlignment="1">
      <alignment horizontal="left" vertical="center" wrapText="1"/>
    </xf>
    <xf numFmtId="0" fontId="19" fillId="0" borderId="0" xfId="0" applyFont="1" applyFill="1" applyAlignment="1">
      <alignment horizontal="left" vertical="center" wrapText="1"/>
    </xf>
  </cellXfs>
  <cellStyles count="5">
    <cellStyle name="Comma0" xfId="3"/>
    <cellStyle name="Currency" xfId="1" builtinId="4"/>
    <cellStyle name="Normal" xfId="0" builtinId="0"/>
    <cellStyle name="Normal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37"/>
  <sheetViews>
    <sheetView tabSelected="1" topLeftCell="A94" workbookViewId="0">
      <selection activeCell="J113" sqref="J113"/>
    </sheetView>
  </sheetViews>
  <sheetFormatPr defaultColWidth="9.1796875" defaultRowHeight="11.4"/>
  <cols>
    <col min="1" max="1" width="43" style="3" customWidth="1"/>
    <col min="2" max="3" width="14.453125" style="3" customWidth="1"/>
    <col min="4" max="9" width="13.36328125" style="3" customWidth="1"/>
    <col min="10" max="10" width="36.453125" style="3" customWidth="1"/>
    <col min="11" max="12" width="9.1796875" style="3"/>
    <col min="13" max="13" width="20.453125" style="3" customWidth="1"/>
    <col min="14" max="14" width="9.1796875" style="3"/>
    <col min="15" max="18" width="0" style="3" hidden="1" customWidth="1"/>
    <col min="19" max="16384" width="9.1796875" style="3"/>
  </cols>
  <sheetData>
    <row r="1" spans="1:17" ht="13.2">
      <c r="A1" s="1" t="s">
        <v>154</v>
      </c>
      <c r="B1" s="2"/>
      <c r="C1" s="2"/>
      <c r="D1" s="2"/>
      <c r="E1" s="2"/>
      <c r="F1" s="2"/>
      <c r="G1" s="2"/>
      <c r="H1" s="2"/>
      <c r="I1" s="2"/>
    </row>
    <row r="2" spans="1:17" ht="12">
      <c r="A2" s="4" t="s">
        <v>0</v>
      </c>
      <c r="B2" s="5"/>
      <c r="C2" s="5"/>
      <c r="D2" s="5"/>
      <c r="G2" s="6" t="s">
        <v>1</v>
      </c>
      <c r="H2" s="52" t="s">
        <v>2</v>
      </c>
      <c r="I2" s="6"/>
      <c r="J2" s="52"/>
    </row>
    <row r="3" spans="1:17" s="10" customFormat="1" ht="13.8">
      <c r="A3" s="7" t="s">
        <v>3</v>
      </c>
      <c r="B3" s="8"/>
      <c r="C3" s="240"/>
      <c r="D3" s="240"/>
      <c r="E3" s="240"/>
      <c r="F3" s="240"/>
      <c r="G3" s="9"/>
      <c r="H3" s="9"/>
      <c r="I3" s="9"/>
      <c r="J3" s="9"/>
    </row>
    <row r="4" spans="1:17" s="10" customFormat="1" ht="13.8">
      <c r="A4" s="7" t="s">
        <v>126</v>
      </c>
      <c r="B4" s="8" t="s">
        <v>4</v>
      </c>
      <c r="C4" s="227" t="s">
        <v>5</v>
      </c>
      <c r="D4" s="227"/>
      <c r="E4" s="227"/>
      <c r="F4" s="227"/>
      <c r="G4" s="9"/>
      <c r="H4" s="9"/>
      <c r="I4" s="9"/>
      <c r="J4" s="233"/>
    </row>
    <row r="5" spans="1:17" s="10" customFormat="1" ht="13.8">
      <c r="A5" s="241" t="s">
        <v>6</v>
      </c>
      <c r="B5" s="241"/>
      <c r="C5" s="241"/>
      <c r="D5" s="241"/>
      <c r="E5" s="241"/>
      <c r="F5" s="241"/>
      <c r="G5" s="241"/>
      <c r="H5" s="241"/>
      <c r="I5" s="241"/>
      <c r="J5" s="241"/>
    </row>
    <row r="6" spans="1:17" s="10" customFormat="1" ht="13.8">
      <c r="A6" s="241" t="s">
        <v>127</v>
      </c>
      <c r="B6" s="241"/>
      <c r="C6" s="241"/>
      <c r="D6" s="241"/>
      <c r="E6" s="241"/>
      <c r="F6" s="241"/>
      <c r="G6" s="241"/>
      <c r="H6" s="241"/>
      <c r="I6" s="241"/>
      <c r="J6" s="241"/>
    </row>
    <row r="7" spans="1:17" s="10" customFormat="1" ht="13.8">
      <c r="A7" s="241" t="s">
        <v>125</v>
      </c>
      <c r="B7" s="241"/>
      <c r="C7" s="241"/>
      <c r="D7" s="241"/>
      <c r="E7" s="241"/>
      <c r="F7" s="241"/>
      <c r="G7" s="241"/>
      <c r="H7" s="241"/>
      <c r="I7" s="241"/>
      <c r="J7" s="241"/>
    </row>
    <row r="8" spans="1:17" ht="13.8" thickBot="1">
      <c r="A8" s="12"/>
      <c r="B8" s="13"/>
      <c r="C8" s="13"/>
      <c r="D8" s="13"/>
      <c r="E8" s="11"/>
      <c r="F8" s="11"/>
      <c r="G8" s="11"/>
      <c r="H8" s="11"/>
      <c r="I8" s="11"/>
    </row>
    <row r="9" spans="1:17" ht="13.5" customHeight="1" thickBot="1">
      <c r="A9" s="14"/>
      <c r="B9" s="242" t="s">
        <v>7</v>
      </c>
      <c r="C9" s="243"/>
      <c r="D9" s="244"/>
      <c r="E9" s="15" t="s">
        <v>8</v>
      </c>
      <c r="F9" s="16"/>
      <c r="G9" s="16"/>
      <c r="H9" s="16"/>
      <c r="I9" s="191"/>
    </row>
    <row r="10" spans="1:17">
      <c r="A10" s="14"/>
      <c r="B10" s="85" t="s">
        <v>9</v>
      </c>
      <c r="C10" s="86" t="s">
        <v>9</v>
      </c>
      <c r="D10" s="87" t="s">
        <v>9</v>
      </c>
      <c r="E10" s="134" t="s">
        <v>9</v>
      </c>
      <c r="F10" s="160" t="s">
        <v>9</v>
      </c>
      <c r="G10" s="161" t="s">
        <v>10</v>
      </c>
      <c r="H10" s="161" t="s">
        <v>10</v>
      </c>
      <c r="I10" s="162" t="s">
        <v>10</v>
      </c>
    </row>
    <row r="11" spans="1:17">
      <c r="A11" s="14"/>
      <c r="B11" s="101">
        <v>2022</v>
      </c>
      <c r="C11" s="17">
        <v>2023</v>
      </c>
      <c r="D11" s="88">
        <v>2024</v>
      </c>
      <c r="E11" s="135">
        <v>2025</v>
      </c>
      <c r="F11" s="175">
        <v>2026</v>
      </c>
      <c r="G11" s="183">
        <v>2027</v>
      </c>
      <c r="H11" s="183">
        <v>2028</v>
      </c>
      <c r="I11" s="192">
        <v>2029</v>
      </c>
      <c r="O11" s="3">
        <v>250</v>
      </c>
      <c r="P11" s="3">
        <v>7185</v>
      </c>
      <c r="Q11" s="3">
        <f>+O11*P11</f>
        <v>1796250</v>
      </c>
    </row>
    <row r="12" spans="1:17" ht="12">
      <c r="A12" s="18" t="s">
        <v>11</v>
      </c>
      <c r="B12" s="102"/>
      <c r="C12" s="19"/>
      <c r="D12" s="89"/>
      <c r="E12" s="193"/>
      <c r="F12" s="176"/>
      <c r="G12" s="184"/>
      <c r="H12" s="184"/>
      <c r="I12" s="194"/>
      <c r="O12" s="3">
        <v>300</v>
      </c>
      <c r="P12" s="3">
        <v>7185.11</v>
      </c>
      <c r="Q12" s="3">
        <f>+O12*P12</f>
        <v>2155533</v>
      </c>
    </row>
    <row r="13" spans="1:17">
      <c r="A13" s="14" t="s">
        <v>12</v>
      </c>
      <c r="B13" s="103">
        <v>5968241</v>
      </c>
      <c r="C13" s="20">
        <v>4824015</v>
      </c>
      <c r="D13" s="90">
        <f>4237392-178008.32+1172497</f>
        <v>5231880.68</v>
      </c>
      <c r="E13" s="195">
        <f>3725303+1155000</f>
        <v>4880303</v>
      </c>
      <c r="F13" s="195">
        <f>3725303+1155000</f>
        <v>4880303</v>
      </c>
      <c r="G13" s="185">
        <f>3786038.69+1160000</f>
        <v>4946038.6899999995</v>
      </c>
      <c r="H13" s="185">
        <f>3786038.69+1160000</f>
        <v>4946038.6899999995</v>
      </c>
      <c r="I13" s="196">
        <f>3800000+1165000</f>
        <v>4965000</v>
      </c>
      <c r="J13" s="3" t="s">
        <v>163</v>
      </c>
      <c r="O13" s="3">
        <v>325</v>
      </c>
      <c r="P13" s="3">
        <v>7185.11</v>
      </c>
      <c r="Q13" s="3">
        <f>+O13*P13</f>
        <v>2335160.75</v>
      </c>
    </row>
    <row r="14" spans="1:17">
      <c r="A14" s="14" t="s">
        <v>13</v>
      </c>
      <c r="B14" s="104">
        <v>0</v>
      </c>
      <c r="C14" s="21">
        <v>0</v>
      </c>
      <c r="D14" s="91">
        <v>76</v>
      </c>
      <c r="E14" s="174">
        <v>25</v>
      </c>
      <c r="F14" s="174"/>
      <c r="G14" s="186">
        <v>0</v>
      </c>
      <c r="H14" s="186">
        <v>0</v>
      </c>
      <c r="I14" s="197">
        <v>0</v>
      </c>
      <c r="J14" s="22" t="s">
        <v>135</v>
      </c>
      <c r="O14" s="3">
        <v>350</v>
      </c>
      <c r="P14" s="3">
        <v>7185.11</v>
      </c>
      <c r="Q14" s="3">
        <f>+O14*P14</f>
        <v>2514788.5</v>
      </c>
    </row>
    <row r="15" spans="1:17">
      <c r="A15" s="14" t="s">
        <v>14</v>
      </c>
      <c r="B15" s="104">
        <v>0</v>
      </c>
      <c r="C15" s="21">
        <v>0</v>
      </c>
      <c r="D15" s="91">
        <v>1100</v>
      </c>
      <c r="E15" s="174">
        <v>910</v>
      </c>
      <c r="F15" s="174"/>
      <c r="G15" s="186">
        <v>0</v>
      </c>
      <c r="H15" s="186">
        <v>0</v>
      </c>
      <c r="I15" s="197">
        <v>0</v>
      </c>
      <c r="J15" s="22"/>
      <c r="O15" s="3">
        <v>350</v>
      </c>
      <c r="P15" s="3">
        <v>7185.11</v>
      </c>
      <c r="Q15" s="3">
        <f>+O15*P15</f>
        <v>2514788.5</v>
      </c>
    </row>
    <row r="16" spans="1:17">
      <c r="A16" s="14" t="s">
        <v>15</v>
      </c>
      <c r="B16" s="104">
        <v>251734</v>
      </c>
      <c r="C16" s="21">
        <v>194866</v>
      </c>
      <c r="D16" s="92">
        <v>404915</v>
      </c>
      <c r="E16" s="198">
        <v>384000</v>
      </c>
      <c r="F16" s="198">
        <v>384000</v>
      </c>
      <c r="G16" s="186">
        <v>389000</v>
      </c>
      <c r="H16" s="186">
        <v>389000</v>
      </c>
      <c r="I16" s="197">
        <v>392000</v>
      </c>
      <c r="J16" s="22" t="s">
        <v>136</v>
      </c>
    </row>
    <row r="17" spans="1:24" ht="12">
      <c r="A17" s="23" t="s">
        <v>16</v>
      </c>
      <c r="B17" s="105">
        <f>SUM(B12:B16)</f>
        <v>6219975</v>
      </c>
      <c r="C17" s="24">
        <f>SUM(C12:C16)</f>
        <v>5018881</v>
      </c>
      <c r="D17" s="93">
        <f>SUM(D12:D16)</f>
        <v>5637971.6799999997</v>
      </c>
      <c r="E17" s="199">
        <f>SUM(E13:E16)</f>
        <v>5265238</v>
      </c>
      <c r="F17" s="199">
        <f>SUM(F13:F16)</f>
        <v>5264303</v>
      </c>
      <c r="G17" s="187">
        <f>SUM(G13:G16)</f>
        <v>5335038.6899999995</v>
      </c>
      <c r="H17" s="187">
        <f>SUM(H13:H16)</f>
        <v>5335038.6899999995</v>
      </c>
      <c r="I17" s="200">
        <f>SUM(I13:I16)</f>
        <v>5357000</v>
      </c>
      <c r="J17" s="22"/>
    </row>
    <row r="18" spans="1:24" ht="12">
      <c r="A18" s="23"/>
      <c r="B18" s="105"/>
      <c r="C18" s="24"/>
      <c r="D18" s="93"/>
      <c r="E18" s="199"/>
      <c r="F18" s="177"/>
      <c r="G18" s="187"/>
      <c r="H18" s="187"/>
      <c r="I18" s="200"/>
      <c r="J18" s="22"/>
      <c r="O18" s="3">
        <v>750000</v>
      </c>
      <c r="P18" s="3">
        <f>35000*1.25</f>
        <v>43750</v>
      </c>
      <c r="Q18" s="3">
        <f>(+O18+P18)*1.02</f>
        <v>809625</v>
      </c>
    </row>
    <row r="19" spans="1:24" ht="12">
      <c r="A19" s="18" t="s">
        <v>17</v>
      </c>
      <c r="B19" s="106"/>
      <c r="C19" s="25"/>
      <c r="D19" s="94"/>
      <c r="E19" s="201"/>
      <c r="F19" s="178"/>
      <c r="G19" s="188"/>
      <c r="H19" s="188"/>
      <c r="I19" s="202"/>
      <c r="J19" s="22"/>
      <c r="O19" s="3">
        <f>+Q18</f>
        <v>809625</v>
      </c>
      <c r="P19" s="3">
        <v>43750</v>
      </c>
      <c r="Q19" s="3">
        <f>(+O19+P19)*1.02</f>
        <v>870442.5</v>
      </c>
    </row>
    <row r="20" spans="1:24">
      <c r="A20" s="14" t="s">
        <v>18</v>
      </c>
      <c r="B20" s="103">
        <v>1894053</v>
      </c>
      <c r="C20" s="20">
        <v>2071000</v>
      </c>
      <c r="D20" s="95">
        <v>2223289</v>
      </c>
      <c r="E20" s="203">
        <v>2540247</v>
      </c>
      <c r="F20" s="217">
        <v>2601000</v>
      </c>
      <c r="G20" s="221">
        <v>2695000</v>
      </c>
      <c r="H20" s="221">
        <v>2785000</v>
      </c>
      <c r="I20" s="235">
        <v>2837000</v>
      </c>
      <c r="J20" s="22" t="s">
        <v>138</v>
      </c>
      <c r="O20" s="3">
        <f>+Q19</f>
        <v>870442.5</v>
      </c>
      <c r="P20" s="3">
        <v>43750</v>
      </c>
      <c r="Q20" s="3">
        <f>(+O20+P20)*1.02</f>
        <v>932476.35</v>
      </c>
    </row>
    <row r="21" spans="1:24">
      <c r="A21" s="14" t="s">
        <v>19</v>
      </c>
      <c r="B21" s="107">
        <v>909656</v>
      </c>
      <c r="C21" s="26">
        <v>1091000</v>
      </c>
      <c r="D21" s="96">
        <v>1132662</v>
      </c>
      <c r="E21" s="204">
        <v>1342350</v>
      </c>
      <c r="F21" s="218">
        <v>1493000</v>
      </c>
      <c r="G21" s="222">
        <v>1716000</v>
      </c>
      <c r="H21" s="222">
        <v>1909000</v>
      </c>
      <c r="I21" s="236">
        <v>1917000</v>
      </c>
      <c r="J21" s="22" t="s">
        <v>20</v>
      </c>
      <c r="O21" s="3">
        <f>+Q20</f>
        <v>932476.35</v>
      </c>
      <c r="P21" s="3">
        <v>43750</v>
      </c>
      <c r="Q21" s="3">
        <f>(+O21+P21)*1.02</f>
        <v>995750.87699999998</v>
      </c>
    </row>
    <row r="22" spans="1:24">
      <c r="A22" s="14" t="s">
        <v>21</v>
      </c>
      <c r="B22" s="107">
        <v>655991</v>
      </c>
      <c r="C22" s="26">
        <v>764000</v>
      </c>
      <c r="D22" s="96">
        <v>821657</v>
      </c>
      <c r="E22" s="216">
        <v>1014452</v>
      </c>
      <c r="F22" s="216">
        <v>1015453</v>
      </c>
      <c r="G22" s="216">
        <v>1020000</v>
      </c>
      <c r="H22" s="216">
        <v>1022500</v>
      </c>
      <c r="I22" s="216">
        <v>1023500</v>
      </c>
      <c r="J22" s="22" t="s">
        <v>147</v>
      </c>
    </row>
    <row r="23" spans="1:24">
      <c r="A23" s="14" t="s">
        <v>22</v>
      </c>
      <c r="B23" s="107">
        <v>309768</v>
      </c>
      <c r="C23" s="26">
        <v>462000</v>
      </c>
      <c r="D23" s="96">
        <v>281544</v>
      </c>
      <c r="E23" s="205">
        <f>576001-125000</f>
        <v>451001</v>
      </c>
      <c r="F23" s="218">
        <v>452000</v>
      </c>
      <c r="G23" s="222">
        <v>455000</v>
      </c>
      <c r="H23" s="222">
        <v>456000</v>
      </c>
      <c r="I23" s="236">
        <v>457500</v>
      </c>
      <c r="J23" s="22" t="s">
        <v>143</v>
      </c>
    </row>
    <row r="24" spans="1:24" ht="12">
      <c r="A24" s="14" t="s">
        <v>23</v>
      </c>
      <c r="B24" s="107">
        <v>0.01</v>
      </c>
      <c r="C24" s="26">
        <v>262177</v>
      </c>
      <c r="D24" s="96">
        <v>1098674</v>
      </c>
      <c r="E24" s="205">
        <v>44190</v>
      </c>
      <c r="F24" s="218"/>
      <c r="G24" s="222"/>
      <c r="H24" s="222"/>
      <c r="I24" s="236"/>
      <c r="J24" s="22" t="s">
        <v>140</v>
      </c>
      <c r="K24" s="5"/>
    </row>
    <row r="25" spans="1:24">
      <c r="A25" s="14" t="s">
        <v>24</v>
      </c>
      <c r="B25" s="107">
        <v>0</v>
      </c>
      <c r="C25" s="26">
        <v>0</v>
      </c>
      <c r="D25" s="91"/>
      <c r="E25" s="198">
        <f>35000+125000</f>
        <v>160000</v>
      </c>
      <c r="F25" s="219">
        <v>160000</v>
      </c>
      <c r="G25" s="223">
        <v>160000</v>
      </c>
      <c r="H25" s="223">
        <v>160000</v>
      </c>
      <c r="I25" s="234">
        <v>160000</v>
      </c>
      <c r="J25" s="3" t="s">
        <v>142</v>
      </c>
    </row>
    <row r="26" spans="1:24" s="28" customFormat="1">
      <c r="A26" s="14" t="s">
        <v>25</v>
      </c>
      <c r="B26" s="104">
        <v>184274</v>
      </c>
      <c r="C26" s="21">
        <v>186915</v>
      </c>
      <c r="D26" s="91">
        <v>186732</v>
      </c>
      <c r="E26" s="198">
        <v>226761</v>
      </c>
      <c r="F26" s="219">
        <v>240000</v>
      </c>
      <c r="G26" s="223">
        <v>240000</v>
      </c>
      <c r="H26" s="223">
        <v>245000</v>
      </c>
      <c r="I26" s="234">
        <v>245000</v>
      </c>
      <c r="J26" s="22"/>
      <c r="K26" s="3"/>
      <c r="L26" s="3"/>
      <c r="M26" s="27"/>
      <c r="N26" s="27"/>
      <c r="O26" s="27"/>
      <c r="P26" s="27"/>
      <c r="Q26" s="27"/>
      <c r="R26" s="27"/>
      <c r="S26" s="27"/>
      <c r="T26" s="27"/>
      <c r="U26" s="27"/>
      <c r="V26" s="27"/>
      <c r="W26" s="27"/>
      <c r="X26" s="27"/>
    </row>
    <row r="27" spans="1:24">
      <c r="A27" s="14" t="s">
        <v>26</v>
      </c>
      <c r="B27" s="108">
        <v>294135</v>
      </c>
      <c r="C27" s="21">
        <v>390730</v>
      </c>
      <c r="D27" s="91"/>
      <c r="E27" s="198"/>
      <c r="F27" s="180"/>
      <c r="G27" s="186"/>
      <c r="H27" s="186"/>
      <c r="I27" s="197"/>
      <c r="J27" s="133"/>
    </row>
    <row r="28" spans="1:24">
      <c r="A28" s="14" t="s">
        <v>133</v>
      </c>
      <c r="B28" s="108"/>
      <c r="C28" s="21"/>
      <c r="D28" s="91">
        <v>564</v>
      </c>
      <c r="E28" s="198">
        <v>10000</v>
      </c>
      <c r="F28" s="198">
        <v>10000</v>
      </c>
      <c r="G28" s="198">
        <v>10000</v>
      </c>
      <c r="H28" s="198">
        <v>10000</v>
      </c>
      <c r="I28" s="198">
        <v>10000</v>
      </c>
      <c r="J28" s="220" t="s">
        <v>148</v>
      </c>
    </row>
    <row r="29" spans="1:24">
      <c r="A29" s="14" t="s">
        <v>27</v>
      </c>
      <c r="B29" s="105">
        <f>SUM(B19:B28)</f>
        <v>4247877.01</v>
      </c>
      <c r="C29" s="24">
        <f>SUM(C19:C28)</f>
        <v>5227822</v>
      </c>
      <c r="D29" s="93">
        <f>SUM(D19:D28)</f>
        <v>5745122</v>
      </c>
      <c r="E29" s="199">
        <f>SUM(E19:E28)</f>
        <v>5789001</v>
      </c>
      <c r="F29" s="177">
        <f>SUM(F19:F28)</f>
        <v>5971453</v>
      </c>
      <c r="G29" s="177">
        <f t="shared" ref="G29:I29" si="0">SUM(G19:G28)</f>
        <v>6296000</v>
      </c>
      <c r="H29" s="177">
        <f t="shared" si="0"/>
        <v>6587500</v>
      </c>
      <c r="I29" s="177">
        <f t="shared" si="0"/>
        <v>6650000</v>
      </c>
      <c r="J29" s="29"/>
    </row>
    <row r="30" spans="1:24" ht="12" customHeight="1">
      <c r="A30" s="14"/>
      <c r="B30" s="105"/>
      <c r="C30" s="24"/>
      <c r="D30" s="93"/>
      <c r="E30" s="199"/>
      <c r="F30" s="177"/>
      <c r="G30" s="187"/>
      <c r="H30" s="187"/>
      <c r="I30" s="200"/>
      <c r="J30" s="22"/>
    </row>
    <row r="31" spans="1:24" ht="12" customHeight="1">
      <c r="A31" s="14" t="s">
        <v>28</v>
      </c>
      <c r="B31" s="105"/>
      <c r="C31" s="24"/>
      <c r="D31" s="93"/>
      <c r="E31" s="199"/>
      <c r="F31" s="177"/>
      <c r="G31" s="187"/>
      <c r="H31" s="187"/>
      <c r="I31" s="200"/>
      <c r="J31" s="22"/>
    </row>
    <row r="32" spans="1:24" ht="12" customHeight="1">
      <c r="A32" s="14" t="s">
        <v>17</v>
      </c>
      <c r="B32" s="105">
        <f t="shared" ref="B32:I32" si="1">+B17-B29</f>
        <v>1972097.9900000002</v>
      </c>
      <c r="C32" s="24">
        <f t="shared" si="1"/>
        <v>-208941</v>
      </c>
      <c r="D32" s="93">
        <f t="shared" si="1"/>
        <v>-107150.3200000003</v>
      </c>
      <c r="E32" s="199">
        <f t="shared" si="1"/>
        <v>-523763</v>
      </c>
      <c r="F32" s="177">
        <f t="shared" si="1"/>
        <v>-707150</v>
      </c>
      <c r="G32" s="187">
        <f t="shared" si="1"/>
        <v>-960961.31000000052</v>
      </c>
      <c r="H32" s="187">
        <f t="shared" si="1"/>
        <v>-1252461.3100000005</v>
      </c>
      <c r="I32" s="200">
        <f t="shared" si="1"/>
        <v>-1293000</v>
      </c>
      <c r="J32" s="22"/>
    </row>
    <row r="33" spans="1:10" ht="12" customHeight="1">
      <c r="A33" s="14"/>
      <c r="B33" s="105"/>
      <c r="C33" s="24"/>
      <c r="D33" s="93"/>
      <c r="E33" s="199"/>
      <c r="F33" s="177"/>
      <c r="G33" s="187"/>
      <c r="H33" s="187"/>
      <c r="I33" s="200"/>
      <c r="J33" s="22"/>
    </row>
    <row r="34" spans="1:10" ht="12" customHeight="1">
      <c r="A34" s="18" t="s">
        <v>29</v>
      </c>
      <c r="B34" s="106"/>
      <c r="C34" s="25"/>
      <c r="D34" s="94"/>
      <c r="E34" s="206"/>
      <c r="F34" s="181"/>
      <c r="G34" s="189"/>
      <c r="H34" s="189"/>
      <c r="I34" s="207"/>
      <c r="J34" s="22"/>
    </row>
    <row r="35" spans="1:10" ht="12" customHeight="1">
      <c r="A35" s="14" t="s">
        <v>30</v>
      </c>
      <c r="B35" s="103">
        <v>1371427</v>
      </c>
      <c r="C35" s="20">
        <v>1849852</v>
      </c>
      <c r="D35" s="95">
        <v>2644126.33</v>
      </c>
      <c r="E35" s="195">
        <v>1200000</v>
      </c>
      <c r="F35" s="179">
        <v>600000</v>
      </c>
      <c r="G35" s="179">
        <v>600000</v>
      </c>
      <c r="H35" s="179">
        <v>600000</v>
      </c>
      <c r="I35" s="179">
        <v>600000</v>
      </c>
      <c r="J35" s="22" t="s">
        <v>141</v>
      </c>
    </row>
    <row r="36" spans="1:10" ht="12" customHeight="1">
      <c r="A36" s="14" t="s">
        <v>131</v>
      </c>
      <c r="B36" s="104"/>
      <c r="C36" s="21">
        <v>7800</v>
      </c>
      <c r="D36" s="91"/>
      <c r="E36" s="198"/>
      <c r="F36" s="198"/>
      <c r="G36" s="198"/>
      <c r="H36" s="198"/>
      <c r="I36" s="198"/>
      <c r="J36" s="22"/>
    </row>
    <row r="37" spans="1:10" ht="12" customHeight="1">
      <c r="A37" s="14" t="s">
        <v>128</v>
      </c>
      <c r="B37" s="104">
        <v>0</v>
      </c>
      <c r="C37" s="21">
        <v>0</v>
      </c>
      <c r="D37" s="91">
        <f>9134.79+1380.65</f>
        <v>10515.44</v>
      </c>
      <c r="E37" s="198">
        <v>27437.97</v>
      </c>
      <c r="F37" s="180">
        <v>1800</v>
      </c>
      <c r="G37" s="186">
        <v>1800</v>
      </c>
      <c r="H37" s="186">
        <v>1800</v>
      </c>
      <c r="I37" s="197">
        <v>1800</v>
      </c>
      <c r="J37" s="22" t="s">
        <v>137</v>
      </c>
    </row>
    <row r="38" spans="1:10" ht="12" customHeight="1">
      <c r="A38" s="14" t="s">
        <v>31</v>
      </c>
      <c r="B38" s="104">
        <v>0</v>
      </c>
      <c r="C38" s="21">
        <v>0</v>
      </c>
      <c r="D38" s="91">
        <v>0</v>
      </c>
      <c r="E38" s="198">
        <v>100</v>
      </c>
      <c r="F38" s="180">
        <v>100</v>
      </c>
      <c r="G38" s="186">
        <v>100</v>
      </c>
      <c r="H38" s="186">
        <v>100</v>
      </c>
      <c r="I38" s="197">
        <v>100</v>
      </c>
      <c r="J38" s="22" t="s">
        <v>139</v>
      </c>
    </row>
    <row r="39" spans="1:10" ht="12" customHeight="1">
      <c r="A39" s="14" t="s">
        <v>32</v>
      </c>
      <c r="B39" s="104">
        <v>2063</v>
      </c>
      <c r="C39" s="21">
        <v>13613</v>
      </c>
      <c r="D39" s="91">
        <v>205197</v>
      </c>
      <c r="E39" s="198">
        <v>375000</v>
      </c>
      <c r="F39" s="198">
        <v>375000</v>
      </c>
      <c r="G39" s="198">
        <v>375000</v>
      </c>
      <c r="H39" s="198">
        <v>375000</v>
      </c>
      <c r="I39" s="198">
        <v>375000</v>
      </c>
      <c r="J39" s="224" t="s">
        <v>153</v>
      </c>
    </row>
    <row r="40" spans="1:10" ht="12" customHeight="1">
      <c r="A40" s="14" t="s">
        <v>33</v>
      </c>
      <c r="B40" s="104">
        <v>0</v>
      </c>
      <c r="C40" s="21">
        <v>0</v>
      </c>
      <c r="D40" s="91">
        <v>0</v>
      </c>
      <c r="E40" s="198"/>
      <c r="F40" s="180">
        <v>0</v>
      </c>
      <c r="G40" s="186"/>
      <c r="H40" s="186"/>
      <c r="I40" s="198"/>
      <c r="J40" s="22"/>
    </row>
    <row r="41" spans="1:10" ht="12" customHeight="1">
      <c r="A41" s="14" t="s">
        <v>34</v>
      </c>
      <c r="B41" s="104"/>
      <c r="C41" s="21"/>
      <c r="D41" s="91"/>
      <c r="E41" s="198"/>
      <c r="F41" s="180">
        <v>0</v>
      </c>
      <c r="G41" s="186"/>
      <c r="H41" s="186"/>
      <c r="I41" s="197"/>
      <c r="J41" s="22"/>
    </row>
    <row r="42" spans="1:10" ht="12" customHeight="1">
      <c r="A42" s="14" t="s">
        <v>130</v>
      </c>
      <c r="B42" s="104">
        <v>0</v>
      </c>
      <c r="C42" s="21">
        <v>0</v>
      </c>
      <c r="D42" s="91"/>
      <c r="E42" s="198"/>
      <c r="F42" s="180">
        <v>0</v>
      </c>
      <c r="G42" s="186"/>
      <c r="H42" s="186"/>
      <c r="I42" s="197"/>
      <c r="J42" s="22"/>
    </row>
    <row r="43" spans="1:10" ht="12" customHeight="1">
      <c r="A43" s="14" t="s">
        <v>129</v>
      </c>
      <c r="B43" s="104"/>
      <c r="C43" s="21"/>
      <c r="D43" s="91">
        <v>319.51</v>
      </c>
      <c r="E43" s="198">
        <v>7058</v>
      </c>
      <c r="F43" s="180"/>
      <c r="G43" s="186"/>
      <c r="H43" s="186"/>
      <c r="I43" s="197"/>
      <c r="J43" s="22"/>
    </row>
    <row r="44" spans="1:10" ht="12" customHeight="1">
      <c r="A44" s="14" t="s">
        <v>35</v>
      </c>
      <c r="B44" s="104">
        <v>0</v>
      </c>
      <c r="C44" s="21">
        <v>0</v>
      </c>
      <c r="D44" s="91">
        <v>563.69000000000005</v>
      </c>
      <c r="E44" s="198">
        <v>10000</v>
      </c>
      <c r="F44" s="198">
        <v>10000</v>
      </c>
      <c r="G44" s="198">
        <v>10000</v>
      </c>
      <c r="H44" s="198">
        <v>10000</v>
      </c>
      <c r="I44" s="198">
        <v>10000</v>
      </c>
      <c r="J44" s="22" t="s">
        <v>148</v>
      </c>
    </row>
    <row r="45" spans="1:10" ht="12" customHeight="1">
      <c r="A45" s="14" t="s">
        <v>36</v>
      </c>
      <c r="B45" s="104">
        <v>0</v>
      </c>
      <c r="C45" s="21">
        <v>0</v>
      </c>
      <c r="D45" s="91"/>
      <c r="E45" s="198"/>
      <c r="F45" s="180">
        <v>0</v>
      </c>
      <c r="G45" s="186"/>
      <c r="H45" s="186"/>
      <c r="I45" s="197"/>
      <c r="J45" s="22"/>
    </row>
    <row r="46" spans="1:10" ht="12" customHeight="1">
      <c r="A46" s="14" t="s">
        <v>37</v>
      </c>
      <c r="B46" s="105">
        <f t="shared" ref="B46:G46" si="2">SUM(B34:B45)</f>
        <v>1373490</v>
      </c>
      <c r="C46" s="24">
        <f t="shared" si="2"/>
        <v>1871265</v>
      </c>
      <c r="D46" s="93">
        <f>SUM(D34:D45)</f>
        <v>2860721.9699999997</v>
      </c>
      <c r="E46" s="199">
        <f>SUM(E34:E45)</f>
        <v>1619595.97</v>
      </c>
      <c r="F46" s="177">
        <f t="shared" si="2"/>
        <v>986900</v>
      </c>
      <c r="G46" s="187">
        <f t="shared" si="2"/>
        <v>986900</v>
      </c>
      <c r="H46" s="187">
        <f>SUM(H34:H45)</f>
        <v>986900</v>
      </c>
      <c r="I46" s="200">
        <f>SUM(I34:I45)</f>
        <v>986900</v>
      </c>
      <c r="J46" s="22"/>
    </row>
    <row r="47" spans="1:10" ht="12" customHeight="1">
      <c r="A47" s="14"/>
      <c r="B47" s="109"/>
      <c r="C47" s="30"/>
      <c r="D47" s="97"/>
      <c r="E47" s="208"/>
      <c r="F47" s="182"/>
      <c r="G47" s="190"/>
      <c r="H47" s="190"/>
      <c r="I47" s="209"/>
      <c r="J47" s="22"/>
    </row>
    <row r="48" spans="1:10" ht="12" customHeight="1">
      <c r="A48" s="14"/>
      <c r="B48" s="109"/>
      <c r="C48" s="30"/>
      <c r="D48" s="97"/>
      <c r="E48" s="208"/>
      <c r="F48" s="182"/>
      <c r="G48" s="190"/>
      <c r="H48" s="190"/>
      <c r="I48" s="209"/>
      <c r="J48" s="22"/>
    </row>
    <row r="49" spans="1:10" ht="12" customHeight="1">
      <c r="A49" s="14" t="s">
        <v>38</v>
      </c>
      <c r="B49" s="109"/>
      <c r="C49" s="30"/>
      <c r="D49" s="97"/>
      <c r="E49" s="208"/>
      <c r="F49" s="182"/>
      <c r="G49" s="190"/>
      <c r="H49" s="190"/>
      <c r="I49" s="209"/>
      <c r="J49" s="22"/>
    </row>
    <row r="50" spans="1:10" ht="12" customHeight="1">
      <c r="A50" s="14" t="s">
        <v>39</v>
      </c>
      <c r="B50" s="109"/>
      <c r="C50" s="30"/>
      <c r="D50" s="97"/>
      <c r="E50" s="208"/>
      <c r="F50" s="182"/>
      <c r="G50" s="190"/>
      <c r="H50" s="190"/>
      <c r="I50" s="209"/>
      <c r="J50" s="22"/>
    </row>
    <row r="51" spans="1:10" ht="12" customHeight="1">
      <c r="A51" s="14" t="s">
        <v>40</v>
      </c>
      <c r="B51" s="109">
        <f t="shared" ref="B51:G51" si="3">+B32+B46</f>
        <v>3345587.99</v>
      </c>
      <c r="C51" s="30">
        <f t="shared" si="3"/>
        <v>1662324</v>
      </c>
      <c r="D51" s="97">
        <f>+D32+D46</f>
        <v>2753571.6499999994</v>
      </c>
      <c r="E51" s="208">
        <f t="shared" si="3"/>
        <v>1095832.97</v>
      </c>
      <c r="F51" s="182">
        <f t="shared" si="3"/>
        <v>279750</v>
      </c>
      <c r="G51" s="190">
        <f t="shared" si="3"/>
        <v>25938.689999999478</v>
      </c>
      <c r="H51" s="190">
        <f>+H32+H46</f>
        <v>-265561.31000000052</v>
      </c>
      <c r="I51" s="209">
        <f>+I32+I46</f>
        <v>-306100</v>
      </c>
      <c r="J51" s="22"/>
    </row>
    <row r="52" spans="1:10" ht="12" customHeight="1">
      <c r="A52" s="14"/>
      <c r="B52" s="109"/>
      <c r="C52" s="30"/>
      <c r="D52" s="97"/>
      <c r="E52" s="208"/>
      <c r="F52" s="182"/>
      <c r="G52" s="190"/>
      <c r="H52" s="190"/>
      <c r="I52" s="209"/>
      <c r="J52" s="22"/>
    </row>
    <row r="53" spans="1:10" ht="12" customHeight="1">
      <c r="A53" s="14" t="s">
        <v>41</v>
      </c>
      <c r="B53" s="109">
        <v>2135605</v>
      </c>
      <c r="C53" s="30">
        <f>5481193</f>
        <v>5481193</v>
      </c>
      <c r="D53" s="98">
        <v>7363174</v>
      </c>
      <c r="E53" s="208">
        <f>D55</f>
        <v>10116745.649999999</v>
      </c>
      <c r="F53" s="182">
        <f>E55</f>
        <v>11212578.619999999</v>
      </c>
      <c r="G53" s="190">
        <f>F55</f>
        <v>11492328.619999999</v>
      </c>
      <c r="H53" s="190">
        <f>G55</f>
        <v>11518267.309999999</v>
      </c>
      <c r="I53" s="209">
        <f>H55</f>
        <v>11252705.999999998</v>
      </c>
      <c r="J53" s="22"/>
    </row>
    <row r="54" spans="1:10" ht="12" customHeight="1">
      <c r="A54" s="14"/>
      <c r="B54" s="109"/>
      <c r="C54" s="30"/>
      <c r="D54" s="97"/>
      <c r="E54" s="208"/>
      <c r="F54" s="182"/>
      <c r="G54" s="190"/>
      <c r="H54" s="190"/>
      <c r="I54" s="209"/>
    </row>
    <row r="55" spans="1:10" ht="12" customHeight="1" thickBot="1">
      <c r="A55" s="14" t="s">
        <v>42</v>
      </c>
      <c r="B55" s="110">
        <f t="shared" ref="B55:G55" si="4">+B51+B53</f>
        <v>5481192.9900000002</v>
      </c>
      <c r="C55" s="99">
        <v>7363174</v>
      </c>
      <c r="D55" s="100">
        <f t="shared" si="4"/>
        <v>10116745.649999999</v>
      </c>
      <c r="E55" s="210">
        <f t="shared" si="4"/>
        <v>11212578.619999999</v>
      </c>
      <c r="F55" s="211">
        <f t="shared" si="4"/>
        <v>11492328.619999999</v>
      </c>
      <c r="G55" s="212">
        <f t="shared" si="4"/>
        <v>11518267.309999999</v>
      </c>
      <c r="H55" s="212">
        <f>+H51+H53</f>
        <v>11252705.999999998</v>
      </c>
      <c r="I55" s="213">
        <f>+I51+I53</f>
        <v>10946605.999999998</v>
      </c>
    </row>
    <row r="56" spans="1:10" ht="12" customHeight="1">
      <c r="A56" s="14"/>
      <c r="B56" s="31"/>
      <c r="C56" s="31"/>
      <c r="D56" s="31"/>
      <c r="E56" s="31"/>
      <c r="F56" s="31"/>
      <c r="G56" s="31"/>
      <c r="H56" s="31"/>
      <c r="I56" s="31"/>
      <c r="J56" s="31"/>
    </row>
    <row r="57" spans="1:10" ht="12" hidden="1" customHeight="1">
      <c r="A57" s="18" t="s">
        <v>43</v>
      </c>
      <c r="B57" s="32">
        <v>0</v>
      </c>
      <c r="C57" s="32">
        <v>0</v>
      </c>
      <c r="D57" s="32">
        <v>0</v>
      </c>
      <c r="E57" s="31">
        <v>0</v>
      </c>
      <c r="F57" s="31">
        <v>0</v>
      </c>
      <c r="G57" s="31">
        <v>0</v>
      </c>
      <c r="H57" s="31"/>
      <c r="I57" s="31">
        <v>0</v>
      </c>
      <c r="J57" s="31">
        <v>0</v>
      </c>
    </row>
    <row r="58" spans="1:10" ht="12" hidden="1" customHeight="1">
      <c r="A58" s="18"/>
      <c r="B58" s="32">
        <v>0</v>
      </c>
      <c r="C58" s="32">
        <v>0</v>
      </c>
      <c r="D58" s="32">
        <v>0</v>
      </c>
      <c r="E58" s="31">
        <v>0</v>
      </c>
      <c r="F58" s="31">
        <v>0</v>
      </c>
      <c r="G58" s="31">
        <v>0</v>
      </c>
      <c r="H58" s="31"/>
      <c r="I58" s="31">
        <v>0</v>
      </c>
      <c r="J58" s="31">
        <v>0</v>
      </c>
    </row>
    <row r="59" spans="1:10" ht="12" hidden="1" customHeight="1">
      <c r="A59" s="14" t="s">
        <v>44</v>
      </c>
      <c r="B59" s="33">
        <v>0</v>
      </c>
      <c r="C59" s="32">
        <v>0</v>
      </c>
      <c r="D59" s="32">
        <v>0</v>
      </c>
      <c r="E59" s="34">
        <v>0</v>
      </c>
      <c r="F59" s="34">
        <v>0</v>
      </c>
      <c r="G59" s="34">
        <v>0</v>
      </c>
      <c r="H59" s="34"/>
      <c r="I59" s="34">
        <v>0</v>
      </c>
      <c r="J59" s="34">
        <v>0</v>
      </c>
    </row>
    <row r="60" spans="1:10" ht="12" hidden="1" customHeight="1">
      <c r="A60" s="14" t="s">
        <v>45</v>
      </c>
      <c r="B60" s="33">
        <v>0</v>
      </c>
      <c r="C60" s="32">
        <v>0</v>
      </c>
      <c r="D60" s="32">
        <v>0</v>
      </c>
      <c r="E60" s="34">
        <v>0</v>
      </c>
      <c r="F60" s="34">
        <v>0</v>
      </c>
      <c r="G60" s="34">
        <v>0</v>
      </c>
      <c r="H60" s="34"/>
      <c r="I60" s="34">
        <v>0</v>
      </c>
      <c r="J60" s="34">
        <v>0</v>
      </c>
    </row>
    <row r="61" spans="1:10" hidden="1">
      <c r="A61" s="14" t="s">
        <v>46</v>
      </c>
      <c r="B61" s="33">
        <v>0</v>
      </c>
      <c r="C61" s="32">
        <v>0</v>
      </c>
      <c r="D61" s="32">
        <v>0</v>
      </c>
      <c r="E61" s="34">
        <v>0</v>
      </c>
      <c r="F61" s="34">
        <v>0</v>
      </c>
      <c r="G61" s="34">
        <v>0</v>
      </c>
      <c r="H61" s="34"/>
      <c r="I61" s="34">
        <v>0</v>
      </c>
      <c r="J61" s="34">
        <v>0</v>
      </c>
    </row>
    <row r="62" spans="1:10" hidden="1">
      <c r="A62" s="14" t="s">
        <v>47</v>
      </c>
      <c r="B62" s="33">
        <v>0</v>
      </c>
      <c r="C62" s="32">
        <v>0</v>
      </c>
      <c r="D62" s="32">
        <v>0</v>
      </c>
      <c r="E62" s="34">
        <v>0</v>
      </c>
      <c r="F62" s="34">
        <v>0</v>
      </c>
      <c r="G62" s="34">
        <v>0</v>
      </c>
      <c r="H62" s="34"/>
      <c r="I62" s="34">
        <v>0</v>
      </c>
      <c r="J62" s="34">
        <v>0</v>
      </c>
    </row>
    <row r="63" spans="1:10" hidden="1">
      <c r="A63" s="14" t="s">
        <v>48</v>
      </c>
      <c r="B63" s="33">
        <v>0</v>
      </c>
      <c r="C63" s="32">
        <v>0</v>
      </c>
      <c r="D63" s="32">
        <v>0</v>
      </c>
      <c r="E63" s="34">
        <v>0</v>
      </c>
      <c r="F63" s="34">
        <v>0</v>
      </c>
      <c r="G63" s="34">
        <v>0</v>
      </c>
      <c r="H63" s="34"/>
      <c r="I63" s="34">
        <v>0</v>
      </c>
      <c r="J63" s="34">
        <v>0</v>
      </c>
    </row>
    <row r="64" spans="1:10" hidden="1">
      <c r="A64" s="14" t="s">
        <v>49</v>
      </c>
      <c r="B64" s="33">
        <v>0</v>
      </c>
      <c r="C64" s="32">
        <v>0</v>
      </c>
      <c r="D64" s="32">
        <v>0</v>
      </c>
      <c r="E64" s="34">
        <v>0</v>
      </c>
      <c r="F64" s="34">
        <v>0</v>
      </c>
      <c r="G64" s="34">
        <v>0</v>
      </c>
      <c r="H64" s="34"/>
      <c r="I64" s="34">
        <v>0</v>
      </c>
      <c r="J64" s="34">
        <v>0</v>
      </c>
    </row>
    <row r="65" spans="1:10" ht="12">
      <c r="A65" s="14"/>
      <c r="B65" s="35"/>
      <c r="C65" s="36"/>
      <c r="D65" s="31"/>
      <c r="E65" s="111"/>
      <c r="F65" s="35"/>
      <c r="G65" s="35"/>
      <c r="H65" s="35"/>
      <c r="I65" s="35"/>
      <c r="J65" s="35"/>
    </row>
    <row r="66" spans="1:10" ht="14.4" thickBot="1">
      <c r="A66" s="37" t="s">
        <v>50</v>
      </c>
      <c r="B66" s="35"/>
      <c r="C66" s="36"/>
      <c r="D66" s="36"/>
      <c r="E66" s="35"/>
      <c r="F66" s="35"/>
      <c r="G66" s="35"/>
      <c r="H66" s="35"/>
      <c r="I66" s="35"/>
      <c r="J66" s="35"/>
    </row>
    <row r="67" spans="1:10" s="39" customFormat="1" ht="13.5" customHeight="1" thickBot="1">
      <c r="A67" s="18"/>
      <c r="B67" s="242" t="s">
        <v>7</v>
      </c>
      <c r="C67" s="243"/>
      <c r="D67" s="244"/>
      <c r="E67" s="245" t="s">
        <v>8</v>
      </c>
      <c r="F67" s="246"/>
      <c r="G67" s="246"/>
      <c r="H67" s="246"/>
      <c r="I67" s="247"/>
      <c r="J67" s="38"/>
    </row>
    <row r="68" spans="1:10">
      <c r="A68" s="14"/>
      <c r="B68" s="118" t="s">
        <v>9</v>
      </c>
      <c r="C68" s="119" t="s">
        <v>9</v>
      </c>
      <c r="D68" s="87" t="s">
        <v>9</v>
      </c>
      <c r="E68" s="134" t="s">
        <v>9</v>
      </c>
      <c r="F68" s="160" t="s">
        <v>9</v>
      </c>
      <c r="G68" s="161" t="s">
        <v>9</v>
      </c>
      <c r="H68" s="161" t="s">
        <v>9</v>
      </c>
      <c r="I68" s="162" t="s">
        <v>9</v>
      </c>
    </row>
    <row r="69" spans="1:10" ht="12">
      <c r="A69" s="18" t="s">
        <v>51</v>
      </c>
      <c r="B69" s="120">
        <v>2022</v>
      </c>
      <c r="C69" s="84">
        <v>2023</v>
      </c>
      <c r="D69" s="88">
        <v>2024</v>
      </c>
      <c r="E69" s="135">
        <v>2025</v>
      </c>
      <c r="F69" s="152">
        <v>2026</v>
      </c>
      <c r="G69" s="156">
        <v>2027</v>
      </c>
      <c r="H69" s="156">
        <v>2028</v>
      </c>
      <c r="I69" s="163">
        <v>2029</v>
      </c>
    </row>
    <row r="70" spans="1:10">
      <c r="A70" s="14" t="s">
        <v>52</v>
      </c>
      <c r="B70" s="121">
        <v>508</v>
      </c>
      <c r="C70" s="112">
        <v>400</v>
      </c>
      <c r="D70" s="122">
        <v>400</v>
      </c>
      <c r="E70" s="136">
        <v>358</v>
      </c>
      <c r="F70" s="153">
        <v>358</v>
      </c>
      <c r="G70" s="157">
        <v>365</v>
      </c>
      <c r="H70" s="157">
        <v>365</v>
      </c>
      <c r="I70" s="164">
        <v>375</v>
      </c>
      <c r="J70" s="3" t="s">
        <v>157</v>
      </c>
    </row>
    <row r="71" spans="1:10">
      <c r="A71" s="14" t="s">
        <v>53</v>
      </c>
      <c r="B71" s="123">
        <v>19</v>
      </c>
      <c r="C71" s="113">
        <v>19</v>
      </c>
      <c r="D71" s="124">
        <v>18</v>
      </c>
      <c r="E71" s="137">
        <v>20</v>
      </c>
      <c r="F71" s="154">
        <v>20</v>
      </c>
      <c r="G71" s="158">
        <v>21</v>
      </c>
      <c r="H71" s="158">
        <v>21</v>
      </c>
      <c r="I71" s="165">
        <v>21</v>
      </c>
    </row>
    <row r="72" spans="1:10">
      <c r="A72" s="14" t="s">
        <v>54</v>
      </c>
      <c r="B72" s="123">
        <v>5</v>
      </c>
      <c r="C72" s="113">
        <v>5</v>
      </c>
      <c r="D72" s="124">
        <v>5</v>
      </c>
      <c r="E72" s="137">
        <v>5</v>
      </c>
      <c r="F72" s="154">
        <v>6</v>
      </c>
      <c r="G72" s="158">
        <v>6</v>
      </c>
      <c r="H72" s="158">
        <v>6</v>
      </c>
      <c r="I72" s="165">
        <v>6</v>
      </c>
    </row>
    <row r="73" spans="1:10">
      <c r="A73" s="14" t="s">
        <v>55</v>
      </c>
      <c r="B73" s="123">
        <v>14</v>
      </c>
      <c r="C73" s="113">
        <v>14</v>
      </c>
      <c r="D73" s="124">
        <v>18</v>
      </c>
      <c r="E73" s="137">
        <v>19</v>
      </c>
      <c r="F73" s="154">
        <v>19</v>
      </c>
      <c r="G73" s="158">
        <v>19</v>
      </c>
      <c r="H73" s="158">
        <v>19</v>
      </c>
      <c r="I73" s="165">
        <v>19</v>
      </c>
    </row>
    <row r="74" spans="1:10">
      <c r="A74" s="14"/>
      <c r="B74" s="125"/>
      <c r="C74" s="114"/>
      <c r="D74" s="126"/>
      <c r="E74" s="138"/>
      <c r="F74" s="155"/>
      <c r="G74" s="159"/>
      <c r="H74" s="159"/>
      <c r="I74" s="166"/>
    </row>
    <row r="75" spans="1:10" ht="12">
      <c r="A75" s="18" t="s">
        <v>56</v>
      </c>
      <c r="B75" s="125"/>
      <c r="C75" s="114"/>
      <c r="D75" s="126"/>
      <c r="E75" s="138"/>
      <c r="F75" s="155"/>
      <c r="G75" s="159"/>
      <c r="H75" s="159"/>
      <c r="I75" s="166"/>
    </row>
    <row r="76" spans="1:10">
      <c r="A76" s="14" t="s">
        <v>57</v>
      </c>
      <c r="B76" s="127">
        <v>2400</v>
      </c>
      <c r="C76" s="115">
        <v>2400</v>
      </c>
      <c r="D76" s="214">
        <v>5400</v>
      </c>
      <c r="E76" s="170">
        <v>18600</v>
      </c>
      <c r="F76" s="170">
        <v>18600</v>
      </c>
      <c r="G76" s="170">
        <v>18600</v>
      </c>
      <c r="H76" s="170">
        <v>18600</v>
      </c>
      <c r="I76" s="170">
        <v>18600</v>
      </c>
    </row>
    <row r="77" spans="1:10">
      <c r="A77" s="14" t="s">
        <v>58</v>
      </c>
      <c r="B77" s="128">
        <v>42000</v>
      </c>
      <c r="C77" s="116">
        <v>48750</v>
      </c>
      <c r="D77" s="215">
        <v>50000</v>
      </c>
      <c r="E77" s="171">
        <v>47000</v>
      </c>
      <c r="F77" s="171">
        <v>48000</v>
      </c>
      <c r="G77" s="171">
        <v>49000</v>
      </c>
      <c r="H77" s="171">
        <v>50000</v>
      </c>
      <c r="I77" s="171">
        <v>50000</v>
      </c>
    </row>
    <row r="78" spans="1:10">
      <c r="A78" s="14" t="s">
        <v>59</v>
      </c>
      <c r="B78" s="128">
        <v>23000</v>
      </c>
      <c r="C78" s="116">
        <v>23200</v>
      </c>
      <c r="D78" s="215">
        <v>24000</v>
      </c>
      <c r="E78" s="171">
        <f>18000+12000</f>
        <v>30000</v>
      </c>
      <c r="F78" s="171">
        <f>18000+12000</f>
        <v>30000</v>
      </c>
      <c r="G78" s="171">
        <v>31500</v>
      </c>
      <c r="H78" s="171">
        <f>18000+12000+1500</f>
        <v>31500</v>
      </c>
      <c r="I78" s="171">
        <f>18000+12000+1500</f>
        <v>31500</v>
      </c>
    </row>
    <row r="79" spans="1:10">
      <c r="A79" s="14" t="s">
        <v>60</v>
      </c>
      <c r="B79" s="128">
        <v>7000</v>
      </c>
      <c r="C79" s="116">
        <v>5777</v>
      </c>
      <c r="D79" s="215">
        <v>14000</v>
      </c>
      <c r="E79" s="171">
        <v>7996</v>
      </c>
      <c r="F79" s="171">
        <v>7996</v>
      </c>
      <c r="G79" s="171">
        <v>7996</v>
      </c>
      <c r="H79" s="171">
        <v>7996</v>
      </c>
      <c r="I79" s="171">
        <v>7996</v>
      </c>
    </row>
    <row r="80" spans="1:10">
      <c r="A80" s="14" t="s">
        <v>61</v>
      </c>
      <c r="B80" s="128">
        <v>0</v>
      </c>
      <c r="C80" s="116">
        <v>0</v>
      </c>
      <c r="D80" s="215">
        <v>0</v>
      </c>
      <c r="E80" s="171">
        <v>0</v>
      </c>
      <c r="F80" s="171">
        <v>0</v>
      </c>
      <c r="G80" s="171">
        <v>0</v>
      </c>
      <c r="H80" s="171">
        <v>0</v>
      </c>
      <c r="I80" s="171">
        <v>0</v>
      </c>
    </row>
    <row r="81" spans="1:9">
      <c r="A81" s="14" t="s">
        <v>62</v>
      </c>
      <c r="B81" s="128">
        <v>180000</v>
      </c>
      <c r="C81" s="116">
        <v>161560</v>
      </c>
      <c r="D81" s="215">
        <v>200000</v>
      </c>
      <c r="E81" s="171">
        <v>126015.48</v>
      </c>
      <c r="F81" s="171">
        <v>126015.48</v>
      </c>
      <c r="G81" s="171">
        <v>128015.48</v>
      </c>
      <c r="H81" s="171">
        <v>128015.48</v>
      </c>
      <c r="I81" s="171">
        <f>128015.48+250</f>
        <v>128265.48</v>
      </c>
    </row>
    <row r="82" spans="1:9">
      <c r="A82" s="14" t="s">
        <v>63</v>
      </c>
      <c r="B82" s="128"/>
      <c r="C82" s="116">
        <v>0</v>
      </c>
      <c r="D82" s="215"/>
      <c r="E82" s="171">
        <v>0</v>
      </c>
      <c r="F82" s="171">
        <v>0</v>
      </c>
      <c r="G82" s="171">
        <v>0</v>
      </c>
      <c r="H82" s="171">
        <v>0</v>
      </c>
      <c r="I82" s="171">
        <v>0</v>
      </c>
    </row>
    <row r="83" spans="1:9">
      <c r="A83" s="14" t="s">
        <v>64</v>
      </c>
      <c r="B83" s="128">
        <v>0</v>
      </c>
      <c r="C83" s="116">
        <v>0</v>
      </c>
      <c r="D83" s="215"/>
      <c r="E83" s="171"/>
      <c r="F83" s="171"/>
      <c r="G83" s="171"/>
      <c r="H83" s="171"/>
      <c r="I83" s="171"/>
    </row>
    <row r="84" spans="1:9">
      <c r="A84" s="14" t="s">
        <v>65</v>
      </c>
      <c r="B84" s="128">
        <v>7500</v>
      </c>
      <c r="C84" s="116">
        <v>13000</v>
      </c>
      <c r="D84" s="215">
        <v>32000</v>
      </c>
      <c r="E84" s="172">
        <f>43156.55+550</f>
        <v>43706.55</v>
      </c>
      <c r="F84" s="172">
        <f>43156.55+550</f>
        <v>43706.55</v>
      </c>
      <c r="G84" s="172">
        <f>43156.55+550</f>
        <v>43706.55</v>
      </c>
      <c r="H84" s="172">
        <f>43156.55+550</f>
        <v>43706.55</v>
      </c>
      <c r="I84" s="172">
        <f>43156.55+550</f>
        <v>43706.55</v>
      </c>
    </row>
    <row r="85" spans="1:9">
      <c r="A85" s="14" t="s">
        <v>66</v>
      </c>
      <c r="B85" s="128">
        <v>50000</v>
      </c>
      <c r="C85" s="116">
        <v>50000</v>
      </c>
      <c r="D85" s="215">
        <v>75000</v>
      </c>
      <c r="E85" s="171">
        <v>50500</v>
      </c>
      <c r="F85" s="171">
        <v>50500</v>
      </c>
      <c r="G85" s="171">
        <v>50500</v>
      </c>
      <c r="H85" s="171">
        <v>50500</v>
      </c>
      <c r="I85" s="171">
        <v>50500</v>
      </c>
    </row>
    <row r="86" spans="1:9">
      <c r="A86" s="14" t="s">
        <v>67</v>
      </c>
      <c r="B86" s="128">
        <v>18000</v>
      </c>
      <c r="C86" s="116">
        <v>22000</v>
      </c>
      <c r="D86" s="215">
        <v>5000</v>
      </c>
      <c r="E86" s="171">
        <v>2000</v>
      </c>
      <c r="F86" s="171">
        <v>2000</v>
      </c>
      <c r="G86" s="171">
        <v>2000</v>
      </c>
      <c r="H86" s="171">
        <v>2000</v>
      </c>
      <c r="I86" s="171">
        <v>2000</v>
      </c>
    </row>
    <row r="87" spans="1:9">
      <c r="A87" s="14" t="s">
        <v>68</v>
      </c>
      <c r="B87" s="128">
        <v>100000</v>
      </c>
      <c r="C87" s="116">
        <v>155100</v>
      </c>
      <c r="D87" s="215">
        <v>125000</v>
      </c>
      <c r="E87" s="171">
        <f>10500+7000</f>
        <v>17500</v>
      </c>
      <c r="F87" s="171">
        <f>10500+7000</f>
        <v>17500</v>
      </c>
      <c r="G87" s="171">
        <f>10500+7000</f>
        <v>17500</v>
      </c>
      <c r="H87" s="171">
        <f>10500+7000</f>
        <v>17500</v>
      </c>
      <c r="I87" s="171">
        <f>10500+7000</f>
        <v>17500</v>
      </c>
    </row>
    <row r="88" spans="1:9">
      <c r="A88" s="14" t="s">
        <v>69</v>
      </c>
      <c r="B88" s="128"/>
      <c r="C88" s="116"/>
      <c r="D88" s="215">
        <v>43000</v>
      </c>
      <c r="E88" s="171">
        <f>133665+64320+3607.95+20100+21008.69</f>
        <v>242701.64</v>
      </c>
      <c r="F88" s="171">
        <f>133665+64320+3607.95+20100+21008.69</f>
        <v>242701.64</v>
      </c>
      <c r="G88" s="171">
        <f>133665+64320+3607.95+20100+21008.69</f>
        <v>242701.64</v>
      </c>
      <c r="H88" s="171">
        <f>133665+64320+3607.95+20100+21008.69+500</f>
        <v>243201.64</v>
      </c>
      <c r="I88" s="171">
        <f>133665+64320+3607.95+20100+21008.69+500</f>
        <v>243201.64</v>
      </c>
    </row>
    <row r="89" spans="1:9">
      <c r="A89" s="14" t="s">
        <v>70</v>
      </c>
      <c r="B89" s="128"/>
      <c r="C89" s="116"/>
      <c r="D89" s="215"/>
      <c r="E89" s="171">
        <f>97515+1777.05+9900+10347.56</f>
        <v>119539.61</v>
      </c>
      <c r="F89" s="171">
        <f>97515+1777.05+9900+10347.56</f>
        <v>119539.61</v>
      </c>
      <c r="G89" s="171">
        <f>97515+1777.05+9900+10347.56</f>
        <v>119539.61</v>
      </c>
      <c r="H89" s="171">
        <f>97515+1777.05+9900+10347.56</f>
        <v>119539.61</v>
      </c>
      <c r="I89" s="171">
        <f>97515+1777.05+9900+10347.56+250</f>
        <v>119789.61</v>
      </c>
    </row>
    <row r="90" spans="1:9">
      <c r="A90" s="14" t="s">
        <v>71</v>
      </c>
      <c r="B90" s="128">
        <v>30000</v>
      </c>
      <c r="C90" s="116">
        <v>32063</v>
      </c>
      <c r="D90" s="215">
        <v>37950</v>
      </c>
      <c r="E90" s="171">
        <v>51496</v>
      </c>
      <c r="F90" s="171">
        <v>51496</v>
      </c>
      <c r="G90" s="171">
        <v>51496</v>
      </c>
      <c r="H90" s="171">
        <v>51496</v>
      </c>
      <c r="I90" s="171">
        <v>51496</v>
      </c>
    </row>
    <row r="91" spans="1:9">
      <c r="A91" s="14" t="s">
        <v>72</v>
      </c>
      <c r="B91" s="128">
        <v>115000</v>
      </c>
      <c r="C91" s="116">
        <v>100000</v>
      </c>
      <c r="D91" s="215">
        <v>99150</v>
      </c>
      <c r="E91" s="171">
        <f>91085+2500+13500+6236.47+2000</f>
        <v>115321.47</v>
      </c>
      <c r="F91" s="171">
        <f>91085+2500+13500+6236.47+2000</f>
        <v>115321.47</v>
      </c>
      <c r="G91" s="171">
        <f>91085+2500+13500+6236.47+2000</f>
        <v>115321.47</v>
      </c>
      <c r="H91" s="171">
        <f>91085+2500+13500+6236.47+2000+1000</f>
        <v>116321.47</v>
      </c>
      <c r="I91" s="171">
        <f>91085+2500+13500+6236.47+2000+1000</f>
        <v>116321.47</v>
      </c>
    </row>
    <row r="92" spans="1:9">
      <c r="A92" s="14" t="s">
        <v>73</v>
      </c>
      <c r="B92" s="128">
        <v>1000</v>
      </c>
      <c r="C92" s="116">
        <v>3000</v>
      </c>
      <c r="D92" s="215">
        <v>7500</v>
      </c>
      <c r="E92" s="171">
        <v>6500</v>
      </c>
      <c r="F92" s="171">
        <v>6500</v>
      </c>
      <c r="G92" s="171">
        <v>6500</v>
      </c>
      <c r="H92" s="171">
        <v>6500</v>
      </c>
      <c r="I92" s="171">
        <v>7000</v>
      </c>
    </row>
    <row r="93" spans="1:9">
      <c r="A93" s="14" t="s">
        <v>74</v>
      </c>
      <c r="B93" s="128">
        <v>80091</v>
      </c>
      <c r="C93" s="116">
        <v>93150</v>
      </c>
      <c r="D93" s="215">
        <v>94000</v>
      </c>
      <c r="E93" s="173">
        <f>75000+9000+1527.37+100+5000+18724.65+26224</f>
        <v>135576.01999999999</v>
      </c>
      <c r="F93" s="173">
        <f>75000+9000+1527.37+100+5000+18724.65+26224</f>
        <v>135576.01999999999</v>
      </c>
      <c r="G93" s="173">
        <f>75000+9000+1527.37+100+5000+18724.65+26224+47.23</f>
        <v>135623.25</v>
      </c>
      <c r="H93" s="173">
        <f>75000+9000+1527.37+100+5000+18724.65+26224+47.23</f>
        <v>135623.25</v>
      </c>
      <c r="I93" s="173">
        <f>75000+9000+1527.37+100+5000+18724.65+26224+47.23</f>
        <v>135623.25</v>
      </c>
    </row>
    <row r="94" spans="1:9" s="39" customFormat="1" ht="12.6" thickBot="1">
      <c r="A94" s="14" t="s">
        <v>75</v>
      </c>
      <c r="B94" s="129">
        <f t="shared" ref="B94:G94" si="5">SUM(B76:B93)</f>
        <v>655991</v>
      </c>
      <c r="C94" s="130">
        <f t="shared" si="5"/>
        <v>710000</v>
      </c>
      <c r="D94" s="131">
        <f t="shared" si="5"/>
        <v>812000</v>
      </c>
      <c r="E94" s="139">
        <f t="shared" si="5"/>
        <v>1014452.7699999999</v>
      </c>
      <c r="F94" s="167">
        <f t="shared" si="5"/>
        <v>1015452.7699999999</v>
      </c>
      <c r="G94" s="168">
        <f t="shared" si="5"/>
        <v>1019999.9999999999</v>
      </c>
      <c r="H94" s="168">
        <f>SUM(H76:H93)</f>
        <v>1022499.9999999999</v>
      </c>
      <c r="I94" s="169">
        <f>SUM(I76:I93)</f>
        <v>1023499.9999999999</v>
      </c>
    </row>
    <row r="95" spans="1:9" s="39" customFormat="1" ht="12">
      <c r="A95" s="40"/>
      <c r="B95" s="41"/>
      <c r="C95" s="117"/>
      <c r="D95" s="41"/>
      <c r="E95" s="41"/>
      <c r="F95" s="41"/>
      <c r="G95" s="41"/>
      <c r="H95" s="41"/>
      <c r="I95" s="41"/>
    </row>
    <row r="96" spans="1:9" s="39" customFormat="1" ht="12">
      <c r="A96" s="42"/>
      <c r="B96" s="41"/>
      <c r="C96" s="41"/>
      <c r="D96" s="41"/>
      <c r="E96" s="41"/>
      <c r="F96" s="41"/>
      <c r="G96" s="41"/>
      <c r="H96" s="41"/>
      <c r="I96" s="41"/>
    </row>
    <row r="97" spans="1:10" ht="12.6" thickBot="1">
      <c r="A97" s="18" t="s">
        <v>76</v>
      </c>
      <c r="C97" s="43"/>
    </row>
    <row r="98" spans="1:10">
      <c r="A98" s="14" t="s">
        <v>77</v>
      </c>
      <c r="B98" s="140">
        <f>-(B41+B42)</f>
        <v>0</v>
      </c>
      <c r="C98" s="143">
        <f>-(C41+C42)</f>
        <v>0</v>
      </c>
      <c r="D98" s="151">
        <f>-(D41+D42)</f>
        <v>0</v>
      </c>
      <c r="E98" s="147">
        <f>-(D41+D42)</f>
        <v>0</v>
      </c>
      <c r="F98" s="44">
        <f>-(E41+E42)</f>
        <v>0</v>
      </c>
      <c r="G98" s="44">
        <f>-(E41+E42)</f>
        <v>0</v>
      </c>
      <c r="H98" s="146">
        <f>-(G41+G42)</f>
        <v>0</v>
      </c>
      <c r="I98" s="45">
        <f>-(H41+H42)</f>
        <v>0</v>
      </c>
    </row>
    <row r="99" spans="1:10">
      <c r="A99" s="14" t="s">
        <v>78</v>
      </c>
      <c r="B99" s="141">
        <f>IFERROR((A32+SUM(A35:A39))/B98,0)</f>
        <v>0</v>
      </c>
      <c r="C99" s="144">
        <f>IFERROR((B32+SUM(B35:B39))/C98,0)</f>
        <v>0</v>
      </c>
      <c r="D99" s="46">
        <f>IFERROR((C32+SUM(C35:C39))/D98,0)</f>
        <v>0</v>
      </c>
      <c r="E99" s="148">
        <f>IFERROR((E32+SUM(E35:E39))/E98,0)</f>
        <v>0</v>
      </c>
      <c r="F99" s="148">
        <f t="shared" ref="F99:I99" si="6">IFERROR((F32+SUM(F35:F39))/F98,0)</f>
        <v>0</v>
      </c>
      <c r="G99" s="148">
        <f t="shared" si="6"/>
        <v>0</v>
      </c>
      <c r="H99" s="148">
        <f t="shared" si="6"/>
        <v>0</v>
      </c>
      <c r="I99" s="148">
        <f t="shared" si="6"/>
        <v>0</v>
      </c>
    </row>
    <row r="100" spans="1:10">
      <c r="A100" s="14" t="s">
        <v>79</v>
      </c>
      <c r="B100" s="145">
        <f>IFERROR((B70/A70)-1,0)</f>
        <v>0</v>
      </c>
      <c r="C100" s="145">
        <f>IFERROR((C70/B70)-1,0)</f>
        <v>-0.21259842519685035</v>
      </c>
      <c r="D100" s="145">
        <f>IFERROR((D70/C70)-1,0)</f>
        <v>0</v>
      </c>
      <c r="E100" s="149">
        <f>IFERROR((E70/D70)-1,0)</f>
        <v>-0.10499999999999998</v>
      </c>
      <c r="F100" s="149">
        <f t="shared" ref="F100:I100" si="7">IFERROR((F70/E70)-1,0)</f>
        <v>0</v>
      </c>
      <c r="G100" s="149">
        <f t="shared" si="7"/>
        <v>1.9553072625698276E-2</v>
      </c>
      <c r="H100" s="149">
        <f t="shared" si="7"/>
        <v>0</v>
      </c>
      <c r="I100" s="149">
        <f t="shared" si="7"/>
        <v>2.7397260273972712E-2</v>
      </c>
    </row>
    <row r="101" spans="1:10">
      <c r="A101" s="14" t="s">
        <v>80</v>
      </c>
      <c r="B101" s="142">
        <f>IFERROR((A24/#REF!)-1,0)</f>
        <v>0</v>
      </c>
      <c r="C101" s="145">
        <f t="shared" ref="C101:I101" si="8">IFERROR((C24/B24)-1,0)</f>
        <v>26217699</v>
      </c>
      <c r="D101" s="47">
        <f t="shared" si="8"/>
        <v>3.1905811722614876</v>
      </c>
      <c r="E101" s="149">
        <f t="shared" si="8"/>
        <v>-0.95977878788430415</v>
      </c>
      <c r="F101" s="149">
        <f t="shared" si="8"/>
        <v>-1</v>
      </c>
      <c r="G101" s="149">
        <f t="shared" si="8"/>
        <v>0</v>
      </c>
      <c r="H101" s="149">
        <f t="shared" si="8"/>
        <v>0</v>
      </c>
      <c r="I101" s="149">
        <f t="shared" si="8"/>
        <v>0</v>
      </c>
    </row>
    <row r="102" spans="1:10">
      <c r="A102" s="14" t="s">
        <v>81</v>
      </c>
      <c r="B102" s="47">
        <f>IFERROR((A17/#REF!)-1,0)</f>
        <v>0</v>
      </c>
      <c r="C102" s="47">
        <f>IFERROR((C17/B17)-1,0)</f>
        <v>-0.19310270539672592</v>
      </c>
      <c r="D102" s="47">
        <f>IFERROR((D17/C17)-1,0)</f>
        <v>0.1233523329204258</v>
      </c>
      <c r="E102" s="149">
        <f>IFERROR((E17/D17)-1,0)</f>
        <v>-6.6111307604155956E-2</v>
      </c>
      <c r="F102" s="149">
        <f t="shared" ref="F102:I102" si="9">IFERROR((F17/E17)-1,0)</f>
        <v>-1.7757981690480484E-4</v>
      </c>
      <c r="G102" s="149">
        <f t="shared" si="9"/>
        <v>1.3436857642882494E-2</v>
      </c>
      <c r="H102" s="149">
        <f t="shared" si="9"/>
        <v>0</v>
      </c>
      <c r="I102" s="149">
        <f t="shared" si="9"/>
        <v>4.1164293786968287E-3</v>
      </c>
    </row>
    <row r="103" spans="1:10">
      <c r="A103" s="14" t="s">
        <v>82</v>
      </c>
      <c r="B103" s="142">
        <f>IFERROR((A46/#REF!)-1,0)</f>
        <v>0</v>
      </c>
      <c r="C103" s="145">
        <f>IFERROR((C46/B46)-1,0)</f>
        <v>0.36241618067841785</v>
      </c>
      <c r="D103" s="47">
        <f>IFERROR((D46/C46)-1,0)</f>
        <v>0.52876368125305584</v>
      </c>
      <c r="E103" s="149">
        <f>IFERROR((E46/D46)-1,0)</f>
        <v>-0.43385061988390294</v>
      </c>
      <c r="F103" s="149">
        <f t="shared" ref="F103:I103" si="10">IFERROR((F46/E46)-1,0)</f>
        <v>-0.3906504966173755</v>
      </c>
      <c r="G103" s="149">
        <f t="shared" si="10"/>
        <v>0</v>
      </c>
      <c r="H103" s="149">
        <f t="shared" si="10"/>
        <v>0</v>
      </c>
      <c r="I103" s="149">
        <f t="shared" si="10"/>
        <v>0</v>
      </c>
    </row>
    <row r="104" spans="1:10" ht="12" thickBot="1">
      <c r="A104" s="48" t="s">
        <v>83</v>
      </c>
      <c r="B104" s="237">
        <f t="shared" ref="B104:I104" si="11">IFERROR(B53/(B29/365),0)</f>
        <v>183.50244679047336</v>
      </c>
      <c r="C104" s="237">
        <f t="shared" si="11"/>
        <v>382.69004663892537</v>
      </c>
      <c r="D104" s="237">
        <f t="shared" si="11"/>
        <v>467.79833570113919</v>
      </c>
      <c r="E104" s="150">
        <f t="shared" si="11"/>
        <v>637.86690695855805</v>
      </c>
      <c r="F104" s="150">
        <f t="shared" si="11"/>
        <v>685.35935831697907</v>
      </c>
      <c r="G104" s="150">
        <f t="shared" si="11"/>
        <v>666.24840316073698</v>
      </c>
      <c r="H104" s="150">
        <f t="shared" si="11"/>
        <v>638.20380541176462</v>
      </c>
      <c r="I104" s="150">
        <f t="shared" si="11"/>
        <v>617.62972781954875</v>
      </c>
    </row>
    <row r="105" spans="1:10">
      <c r="J105" s="49"/>
    </row>
    <row r="106" spans="1:10" ht="12">
      <c r="A106" s="5" t="s">
        <v>84</v>
      </c>
      <c r="E106" s="50">
        <f>E29/E70</f>
        <v>16170.393854748603</v>
      </c>
      <c r="F106" s="50">
        <f>F29/F70</f>
        <v>16680.036312849163</v>
      </c>
      <c r="G106" s="50">
        <f>G29/G70</f>
        <v>17249.31506849315</v>
      </c>
      <c r="H106" s="50">
        <f>H29/H70</f>
        <v>18047.945205479453</v>
      </c>
      <c r="I106" s="50">
        <f>I29/I70</f>
        <v>17733.333333333332</v>
      </c>
      <c r="J106" s="50"/>
    </row>
    <row r="107" spans="1:10">
      <c r="J107" s="49"/>
    </row>
    <row r="108" spans="1:10">
      <c r="J108" s="49"/>
    </row>
    <row r="109" spans="1:10">
      <c r="J109" s="49"/>
    </row>
    <row r="110" spans="1:10" ht="12.6" thickBot="1">
      <c r="A110" s="51" t="s">
        <v>85</v>
      </c>
      <c r="J110" s="49"/>
    </row>
    <row r="111" spans="1:10" ht="15.75" customHeight="1">
      <c r="A111" s="52"/>
      <c r="B111" s="248" t="s">
        <v>165</v>
      </c>
      <c r="C111" s="249"/>
      <c r="D111" s="249"/>
      <c r="E111" s="249"/>
      <c r="F111" s="249"/>
      <c r="G111" s="250"/>
      <c r="H111" s="53"/>
      <c r="I111" s="54"/>
      <c r="J111" s="54"/>
    </row>
    <row r="112" spans="1:10" ht="15.75" customHeight="1" thickBot="1">
      <c r="A112" s="52"/>
      <c r="B112" s="251"/>
      <c r="C112" s="252"/>
      <c r="D112" s="252"/>
      <c r="E112" s="252"/>
      <c r="F112" s="252"/>
      <c r="G112" s="253"/>
      <c r="H112" s="53"/>
      <c r="I112" s="54"/>
      <c r="J112" s="54"/>
    </row>
    <row r="113" spans="1:10" ht="27.6">
      <c r="A113" s="52"/>
      <c r="B113" s="55" t="s">
        <v>86</v>
      </c>
      <c r="C113" s="56" t="s">
        <v>87</v>
      </c>
      <c r="D113" s="56" t="s">
        <v>88</v>
      </c>
      <c r="E113" s="56" t="s">
        <v>89</v>
      </c>
      <c r="F113" s="57" t="s">
        <v>90</v>
      </c>
      <c r="G113" s="58" t="s">
        <v>91</v>
      </c>
      <c r="H113" s="59"/>
      <c r="I113" s="60"/>
      <c r="J113" s="60"/>
    </row>
    <row r="114" spans="1:10" ht="15">
      <c r="A114" s="52"/>
      <c r="B114" s="61" t="s">
        <v>92</v>
      </c>
      <c r="C114" s="225">
        <v>2631111.1</v>
      </c>
      <c r="D114" s="225">
        <v>499223.64</v>
      </c>
      <c r="E114" s="225">
        <v>0</v>
      </c>
      <c r="F114" s="225">
        <f>2131887.47</f>
        <v>2131887.4700000002</v>
      </c>
      <c r="G114" s="226" t="s">
        <v>134</v>
      </c>
      <c r="H114" s="49"/>
      <c r="I114" s="64"/>
      <c r="J114" s="65"/>
    </row>
    <row r="115" spans="1:10" ht="15">
      <c r="A115" s="52"/>
      <c r="B115" s="66" t="s">
        <v>93</v>
      </c>
      <c r="C115" s="67"/>
      <c r="D115" s="67"/>
      <c r="E115" s="67"/>
      <c r="F115" s="67">
        <v>0</v>
      </c>
      <c r="G115" s="68"/>
      <c r="H115" s="49"/>
      <c r="I115" s="64"/>
      <c r="J115" s="65"/>
    </row>
    <row r="116" spans="1:10" ht="15">
      <c r="A116" s="52"/>
      <c r="B116" s="61" t="s">
        <v>94</v>
      </c>
      <c r="C116" s="62">
        <v>0</v>
      </c>
      <c r="D116" s="62">
        <v>0</v>
      </c>
      <c r="E116" s="62">
        <v>0</v>
      </c>
      <c r="F116" s="62">
        <v>0</v>
      </c>
      <c r="G116" s="63"/>
      <c r="H116" s="49"/>
      <c r="I116" s="238"/>
      <c r="J116" s="239"/>
    </row>
    <row r="117" spans="1:10" ht="15">
      <c r="A117" s="52"/>
      <c r="B117" s="66" t="s">
        <v>95</v>
      </c>
      <c r="C117" s="67">
        <v>0</v>
      </c>
      <c r="D117" s="67">
        <v>0</v>
      </c>
      <c r="E117" s="67">
        <v>0</v>
      </c>
      <c r="F117" s="67">
        <v>0</v>
      </c>
      <c r="G117" s="68"/>
      <c r="H117" s="49"/>
      <c r="I117" s="238"/>
      <c r="J117" s="239"/>
    </row>
    <row r="118" spans="1:10" ht="15">
      <c r="A118" s="52"/>
      <c r="B118" s="61" t="s">
        <v>96</v>
      </c>
      <c r="C118" s="62">
        <v>0</v>
      </c>
      <c r="D118" s="62">
        <v>0</v>
      </c>
      <c r="E118" s="62">
        <v>0</v>
      </c>
      <c r="F118" s="62">
        <v>0</v>
      </c>
      <c r="G118" s="63"/>
      <c r="H118" s="49"/>
      <c r="I118" s="238"/>
      <c r="J118" s="239"/>
    </row>
    <row r="119" spans="1:10" ht="15">
      <c r="A119" s="52"/>
      <c r="B119" s="66" t="s">
        <v>97</v>
      </c>
      <c r="C119" s="67">
        <v>0</v>
      </c>
      <c r="D119" s="67">
        <v>0</v>
      </c>
      <c r="E119" s="67">
        <v>0</v>
      </c>
      <c r="F119" s="67">
        <v>0</v>
      </c>
      <c r="G119" s="68"/>
      <c r="H119" s="49"/>
      <c r="I119" s="238"/>
      <c r="J119" s="239"/>
    </row>
    <row r="120" spans="1:10" ht="30.6" thickBot="1">
      <c r="A120" s="52"/>
      <c r="B120" s="69" t="s">
        <v>98</v>
      </c>
      <c r="C120" s="70">
        <v>0</v>
      </c>
      <c r="D120" s="70">
        <v>0</v>
      </c>
      <c r="E120" s="70">
        <v>0</v>
      </c>
      <c r="F120" s="70">
        <v>0</v>
      </c>
      <c r="G120" s="71"/>
      <c r="H120" s="49"/>
      <c r="I120" s="238"/>
      <c r="J120" s="239"/>
    </row>
    <row r="121" spans="1:10" ht="15.6" thickBot="1">
      <c r="A121" s="52"/>
      <c r="B121" s="72"/>
      <c r="C121" s="73"/>
      <c r="D121" s="73"/>
      <c r="E121" s="73"/>
      <c r="F121" s="73"/>
      <c r="G121" s="74"/>
      <c r="H121" s="49"/>
      <c r="I121" s="49"/>
      <c r="J121" s="49"/>
    </row>
    <row r="122" spans="1:10" ht="15.6" thickBot="1">
      <c r="A122" s="52"/>
      <c r="B122" s="75" t="s">
        <v>75</v>
      </c>
      <c r="C122" s="76">
        <f>SUM(C114:C120)</f>
        <v>2631111.1</v>
      </c>
      <c r="D122" s="76">
        <f>SUM(D114:D120)</f>
        <v>499223.64</v>
      </c>
      <c r="E122" s="76">
        <f>SUM(E114:E120)</f>
        <v>0</v>
      </c>
      <c r="F122" s="76">
        <f>SUM(F114:F120)</f>
        <v>2131887.4700000002</v>
      </c>
      <c r="G122" s="74"/>
      <c r="H122" s="49"/>
      <c r="I122" s="49"/>
      <c r="J122" s="49"/>
    </row>
    <row r="123" spans="1:10">
      <c r="A123" s="52"/>
      <c r="E123" s="49"/>
      <c r="F123" s="49"/>
      <c r="G123" s="49"/>
      <c r="H123" s="49"/>
      <c r="I123" s="49"/>
      <c r="J123" s="49"/>
    </row>
    <row r="124" spans="1:10" ht="15.6">
      <c r="A124" s="132" t="s">
        <v>99</v>
      </c>
      <c r="B124"/>
      <c r="E124" s="49"/>
      <c r="F124" s="49"/>
      <c r="G124" s="49"/>
      <c r="H124" s="49"/>
      <c r="I124" s="49"/>
      <c r="J124" s="49"/>
    </row>
    <row r="125" spans="1:10" ht="15.6">
      <c r="A125" s="132" t="s">
        <v>132</v>
      </c>
      <c r="B125"/>
      <c r="E125" s="49"/>
      <c r="F125" s="49"/>
      <c r="G125" s="49"/>
      <c r="H125" s="49"/>
      <c r="I125" s="49"/>
      <c r="J125" s="49"/>
    </row>
    <row r="126" spans="1:10" ht="15.6">
      <c r="A126" s="77" t="s">
        <v>100</v>
      </c>
      <c r="B126" s="77"/>
      <c r="E126" s="49"/>
      <c r="F126" s="49"/>
      <c r="G126" s="49"/>
      <c r="H126" s="49"/>
      <c r="I126" s="49"/>
      <c r="J126" s="49"/>
    </row>
    <row r="127" spans="1:10" ht="15.6">
      <c r="A127" s="78"/>
      <c r="B127"/>
      <c r="E127" s="49"/>
      <c r="F127" s="49"/>
      <c r="G127" s="49"/>
      <c r="H127" s="49"/>
      <c r="I127" s="49"/>
      <c r="J127" s="49"/>
    </row>
    <row r="128" spans="1:10" ht="57" customHeight="1">
      <c r="A128" s="256" t="s">
        <v>155</v>
      </c>
      <c r="B128" s="256"/>
      <c r="C128" s="256"/>
      <c r="D128" s="256"/>
      <c r="E128" s="256"/>
      <c r="F128" s="256"/>
      <c r="G128" s="256"/>
      <c r="H128" s="256"/>
      <c r="I128" s="256"/>
      <c r="J128" s="49"/>
    </row>
    <row r="129" spans="1:59" ht="15.6">
      <c r="A129" s="228"/>
      <c r="B129" s="229"/>
      <c r="C129" s="230"/>
      <c r="D129" s="230"/>
      <c r="E129" s="231"/>
      <c r="F129" s="231"/>
      <c r="G129" s="231"/>
      <c r="H129" s="231"/>
      <c r="I129" s="231"/>
      <c r="J129" s="49"/>
    </row>
    <row r="130" spans="1:59" ht="90" customHeight="1">
      <c r="A130" s="255" t="s">
        <v>156</v>
      </c>
      <c r="B130" s="255"/>
      <c r="C130" s="255"/>
      <c r="D130" s="255"/>
      <c r="E130" s="255"/>
      <c r="F130" s="255"/>
      <c r="G130" s="255"/>
      <c r="H130" s="255"/>
      <c r="I130" s="255"/>
      <c r="J130" s="49"/>
    </row>
    <row r="131" spans="1:59" ht="15.6">
      <c r="A131" s="78"/>
      <c r="B131"/>
      <c r="E131" s="49"/>
      <c r="F131" s="49"/>
      <c r="G131" s="49"/>
      <c r="H131" s="49"/>
      <c r="I131" s="49"/>
      <c r="J131" s="49"/>
    </row>
    <row r="132" spans="1:59" ht="15.6">
      <c r="A132" s="77" t="s">
        <v>101</v>
      </c>
      <c r="B132"/>
      <c r="E132" s="49"/>
      <c r="F132" s="49"/>
      <c r="G132" s="49"/>
      <c r="H132" s="49"/>
      <c r="I132" s="49"/>
      <c r="J132" s="49"/>
    </row>
    <row r="133" spans="1:59" ht="79.05" customHeight="1">
      <c r="A133" s="255" t="s">
        <v>158</v>
      </c>
      <c r="B133" s="255"/>
      <c r="C133" s="255"/>
      <c r="D133" s="255"/>
      <c r="E133" s="255"/>
      <c r="F133" s="255"/>
      <c r="G133" s="255"/>
      <c r="H133" s="255"/>
      <c r="I133" s="255"/>
      <c r="J133" s="49"/>
    </row>
    <row r="134" spans="1:59" ht="15.6">
      <c r="A134" s="79"/>
      <c r="B134"/>
      <c r="E134" s="49"/>
      <c r="F134" s="49"/>
      <c r="G134" s="49"/>
      <c r="H134" s="49"/>
      <c r="I134" s="49"/>
      <c r="J134" s="49"/>
    </row>
    <row r="135" spans="1:59" ht="30" customHeight="1">
      <c r="A135" s="254" t="s">
        <v>102</v>
      </c>
      <c r="B135" s="254"/>
      <c r="C135" s="254"/>
      <c r="D135" s="254"/>
      <c r="E135" s="254"/>
      <c r="F135" s="254"/>
      <c r="G135" s="254"/>
      <c r="H135" s="254"/>
      <c r="I135" s="254"/>
      <c r="J135" s="49"/>
    </row>
    <row r="136" spans="1:59" ht="15.6">
      <c r="A136" s="79"/>
      <c r="B136"/>
      <c r="E136" s="49"/>
      <c r="F136" s="49"/>
      <c r="G136" s="49"/>
      <c r="H136" s="49"/>
      <c r="I136" s="49"/>
      <c r="J136" s="49"/>
    </row>
    <row r="137" spans="1:59" ht="15.6">
      <c r="A137" s="232" t="s">
        <v>161</v>
      </c>
      <c r="B137"/>
      <c r="E137" s="49"/>
      <c r="F137" s="49"/>
      <c r="G137" s="49"/>
      <c r="H137" s="49"/>
      <c r="I137" s="49"/>
      <c r="J137" s="49"/>
    </row>
    <row r="138" spans="1:59" s="82" customFormat="1" ht="16.2">
      <c r="A138" s="81"/>
      <c r="B138"/>
      <c r="C138" s="3"/>
      <c r="D138" s="3"/>
      <c r="E138" s="49"/>
      <c r="F138" s="49"/>
      <c r="G138" s="49"/>
      <c r="H138" s="49"/>
      <c r="I138" s="49"/>
      <c r="J138" s="49"/>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1:59" s="82" customFormat="1" ht="16.2">
      <c r="A139" s="81" t="s">
        <v>159</v>
      </c>
      <c r="B139"/>
      <c r="C139" s="3"/>
      <c r="D139" s="3"/>
      <c r="E139" s="49"/>
      <c r="F139" s="49"/>
      <c r="G139" s="49"/>
      <c r="H139" s="49"/>
      <c r="I139" s="49"/>
      <c r="J139" s="49"/>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1:59" s="82" customFormat="1" ht="16.2">
      <c r="A140" s="81" t="s">
        <v>103</v>
      </c>
      <c r="B140"/>
      <c r="C140" s="3"/>
      <c r="D140" s="3"/>
      <c r="E140" s="49"/>
      <c r="F140" s="49"/>
      <c r="G140" s="49"/>
      <c r="H140" s="49"/>
      <c r="I140" s="49"/>
      <c r="J140" s="49"/>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1:59" ht="15.6">
      <c r="A141" s="78" t="s">
        <v>104</v>
      </c>
      <c r="B141"/>
      <c r="E141" s="49"/>
      <c r="F141" s="49"/>
      <c r="G141" s="49"/>
      <c r="H141" s="49"/>
      <c r="I141" s="49"/>
      <c r="J141" s="49"/>
    </row>
    <row r="142" spans="1:59" ht="15.6">
      <c r="A142" s="78" t="s">
        <v>105</v>
      </c>
      <c r="B142"/>
      <c r="E142" s="49"/>
      <c r="F142" s="49"/>
      <c r="G142" s="49"/>
      <c r="H142" s="49"/>
      <c r="I142" s="49"/>
      <c r="J142" s="49"/>
    </row>
    <row r="143" spans="1:59" ht="15.6">
      <c r="A143" s="78"/>
      <c r="B143"/>
      <c r="E143" s="49"/>
      <c r="F143" s="49"/>
      <c r="G143" s="49"/>
      <c r="H143" s="49"/>
      <c r="I143" s="49"/>
      <c r="J143" s="49"/>
    </row>
    <row r="144" spans="1:59" ht="15.6">
      <c r="A144" s="77" t="s">
        <v>17</v>
      </c>
      <c r="B144"/>
      <c r="E144" s="49"/>
      <c r="F144" s="49"/>
      <c r="G144" s="49"/>
      <c r="H144" s="49"/>
      <c r="I144" s="49"/>
      <c r="J144" s="49"/>
    </row>
    <row r="145" spans="1:10" ht="15.6">
      <c r="A145" s="80"/>
      <c r="B145"/>
      <c r="E145" s="49"/>
      <c r="F145" s="49"/>
      <c r="G145" s="49"/>
      <c r="H145" s="49"/>
      <c r="I145" s="49"/>
      <c r="J145" s="49"/>
    </row>
    <row r="146" spans="1:10" ht="15.6">
      <c r="A146" s="77" t="s">
        <v>106</v>
      </c>
      <c r="B146"/>
      <c r="E146" s="49"/>
      <c r="F146" s="49"/>
      <c r="G146" s="49"/>
      <c r="H146" s="49"/>
      <c r="I146" s="49"/>
      <c r="J146" s="49"/>
    </row>
    <row r="147" spans="1:10" ht="15.6">
      <c r="A147" s="78" t="s">
        <v>107</v>
      </c>
      <c r="B147"/>
      <c r="E147" s="49"/>
      <c r="F147" s="49"/>
      <c r="G147" s="49"/>
      <c r="H147" s="49"/>
      <c r="I147" s="49"/>
      <c r="J147" s="49"/>
    </row>
    <row r="148" spans="1:10" ht="15.6">
      <c r="A148" s="78" t="s">
        <v>108</v>
      </c>
      <c r="B148"/>
      <c r="E148" s="49"/>
      <c r="F148" s="49"/>
      <c r="G148" s="49"/>
      <c r="H148" s="49"/>
      <c r="I148" s="49"/>
      <c r="J148" s="49"/>
    </row>
    <row r="149" spans="1:10" ht="15.6">
      <c r="A149" s="78" t="s">
        <v>160</v>
      </c>
      <c r="B149"/>
      <c r="E149" s="49"/>
      <c r="F149" s="49"/>
      <c r="G149" s="49"/>
      <c r="H149" s="49"/>
      <c r="I149" s="49"/>
      <c r="J149" s="49"/>
    </row>
    <row r="150" spans="1:10" ht="15.6">
      <c r="A150" s="78" t="s">
        <v>109</v>
      </c>
      <c r="B150"/>
      <c r="E150" s="49"/>
      <c r="F150" s="49"/>
      <c r="G150" s="49"/>
      <c r="H150" s="49"/>
      <c r="I150" s="49"/>
      <c r="J150" s="49"/>
    </row>
    <row r="151" spans="1:10" ht="15.6">
      <c r="A151" s="78" t="s">
        <v>149</v>
      </c>
      <c r="B151"/>
      <c r="E151" s="49"/>
      <c r="F151" s="49"/>
      <c r="G151" s="49"/>
      <c r="H151" s="49"/>
      <c r="I151" s="49"/>
      <c r="J151" s="49"/>
    </row>
    <row r="152" spans="1:10" ht="15.6">
      <c r="A152" s="78" t="s">
        <v>150</v>
      </c>
      <c r="B152"/>
      <c r="E152" s="49"/>
      <c r="F152" s="49"/>
      <c r="G152" s="49"/>
      <c r="H152" s="49"/>
      <c r="I152" s="49"/>
      <c r="J152" s="49"/>
    </row>
    <row r="153" spans="1:10" ht="15.6">
      <c r="A153" s="78" t="s">
        <v>151</v>
      </c>
      <c r="B153"/>
      <c r="E153" s="49"/>
      <c r="F153" s="49"/>
      <c r="G153" s="49"/>
      <c r="H153" s="49"/>
      <c r="I153" s="49"/>
      <c r="J153" s="49"/>
    </row>
    <row r="154" spans="1:10" ht="15.6">
      <c r="A154" s="78"/>
      <c r="B154"/>
      <c r="E154" s="49"/>
      <c r="F154" s="49"/>
      <c r="G154" s="49"/>
      <c r="H154" s="49"/>
      <c r="I154" s="49"/>
      <c r="J154" s="49"/>
    </row>
    <row r="155" spans="1:10" ht="15" customHeight="1">
      <c r="A155" s="77" t="s">
        <v>110</v>
      </c>
      <c r="B155"/>
      <c r="E155" s="49"/>
      <c r="F155" s="49"/>
      <c r="G155" s="49"/>
      <c r="H155" s="49"/>
      <c r="I155" s="49"/>
      <c r="J155" s="49"/>
    </row>
    <row r="156" spans="1:10" ht="103.95" customHeight="1">
      <c r="A156" s="254" t="s">
        <v>111</v>
      </c>
      <c r="B156" s="254"/>
      <c r="C156" s="254"/>
      <c r="D156" s="254"/>
      <c r="E156" s="254"/>
      <c r="F156" s="254"/>
      <c r="G156" s="254"/>
      <c r="H156" s="254"/>
      <c r="I156" s="49"/>
      <c r="J156" s="49"/>
    </row>
    <row r="157" spans="1:10" ht="15.6">
      <c r="A157" s="77"/>
      <c r="B157"/>
      <c r="E157" s="49"/>
      <c r="F157" s="49"/>
      <c r="G157" s="49"/>
      <c r="H157" s="49"/>
      <c r="I157" s="49"/>
      <c r="J157" s="49"/>
    </row>
    <row r="158" spans="1:10" ht="15.6">
      <c r="A158" s="77" t="s">
        <v>112</v>
      </c>
      <c r="B158"/>
      <c r="E158" s="49"/>
      <c r="F158" s="49"/>
      <c r="G158" s="49"/>
      <c r="H158" s="49"/>
      <c r="I158" s="49"/>
      <c r="J158" s="49"/>
    </row>
    <row r="159" spans="1:10" ht="66" customHeight="1">
      <c r="A159" s="254" t="s">
        <v>113</v>
      </c>
      <c r="B159" s="254"/>
      <c r="C159" s="254"/>
      <c r="D159" s="254"/>
      <c r="E159" s="254"/>
      <c r="F159" s="254"/>
      <c r="G159" s="254"/>
      <c r="H159" s="254"/>
      <c r="I159" s="49"/>
      <c r="J159" s="49"/>
    </row>
    <row r="160" spans="1:10" ht="72" customHeight="1">
      <c r="A160" s="254" t="s">
        <v>114</v>
      </c>
      <c r="B160" s="254"/>
      <c r="C160" s="254"/>
      <c r="D160" s="254"/>
      <c r="E160" s="254"/>
      <c r="F160" s="254"/>
      <c r="G160" s="254"/>
      <c r="H160" s="254"/>
      <c r="I160" s="49"/>
      <c r="J160" s="49"/>
    </row>
    <row r="161" spans="1:10" ht="15.6">
      <c r="A161" s="78" t="s">
        <v>115</v>
      </c>
      <c r="B161"/>
      <c r="E161" s="49"/>
      <c r="F161" s="49"/>
      <c r="G161" s="49"/>
      <c r="H161" s="49"/>
      <c r="I161" s="49"/>
      <c r="J161" s="49"/>
    </row>
    <row r="162" spans="1:10" ht="15.6">
      <c r="A162" s="79"/>
      <c r="B162"/>
      <c r="E162" s="49"/>
      <c r="F162" s="49"/>
      <c r="G162" s="49"/>
      <c r="H162" s="49"/>
      <c r="I162" s="49"/>
      <c r="J162" s="49"/>
    </row>
    <row r="163" spans="1:10" ht="15.6">
      <c r="A163" s="77" t="s">
        <v>116</v>
      </c>
      <c r="B163"/>
      <c r="E163" s="49"/>
      <c r="F163" s="49"/>
      <c r="G163" s="49"/>
      <c r="H163" s="49"/>
      <c r="I163" s="49"/>
      <c r="J163" s="49"/>
    </row>
    <row r="164" spans="1:10" ht="55.95" customHeight="1">
      <c r="A164" s="254" t="s">
        <v>144</v>
      </c>
      <c r="B164" s="254"/>
      <c r="C164" s="254"/>
      <c r="D164" s="254"/>
      <c r="E164" s="254"/>
      <c r="F164" s="254"/>
      <c r="G164" s="254"/>
      <c r="H164" s="254"/>
      <c r="I164" s="49"/>
      <c r="J164" s="49"/>
    </row>
    <row r="165" spans="1:10" ht="15.6">
      <c r="A165" s="79"/>
      <c r="B165"/>
      <c r="E165" s="49"/>
      <c r="F165" s="49"/>
      <c r="G165" s="49"/>
      <c r="H165" s="49"/>
      <c r="I165" s="49"/>
      <c r="J165" s="49"/>
    </row>
    <row r="166" spans="1:10" ht="15.6">
      <c r="A166" s="83" t="s">
        <v>117</v>
      </c>
      <c r="B166" s="80"/>
      <c r="E166" s="49"/>
      <c r="F166" s="49"/>
      <c r="G166" s="49"/>
      <c r="H166" s="49"/>
      <c r="I166" s="49"/>
      <c r="J166" s="49"/>
    </row>
    <row r="167" spans="1:10" ht="15.6">
      <c r="A167" s="78" t="s">
        <v>118</v>
      </c>
      <c r="B167"/>
      <c r="E167" s="49"/>
      <c r="F167" s="49"/>
      <c r="G167" s="49"/>
      <c r="H167" s="49"/>
      <c r="I167" s="49"/>
      <c r="J167" s="49"/>
    </row>
    <row r="168" spans="1:10" ht="15.6">
      <c r="A168" s="78" t="s">
        <v>145</v>
      </c>
      <c r="B168"/>
      <c r="E168" s="49"/>
      <c r="F168" s="49"/>
      <c r="G168" s="49"/>
      <c r="H168" s="49"/>
      <c r="I168" s="49"/>
      <c r="J168" s="49"/>
    </row>
    <row r="169" spans="1:10" ht="15.6">
      <c r="A169" s="78" t="s">
        <v>146</v>
      </c>
      <c r="B169"/>
      <c r="E169" s="49"/>
      <c r="F169" s="49"/>
      <c r="G169" s="49"/>
      <c r="H169" s="49"/>
      <c r="I169" s="49"/>
      <c r="J169" s="49"/>
    </row>
    <row r="170" spans="1:10" ht="15.6">
      <c r="A170" s="78"/>
      <c r="B170"/>
      <c r="E170" s="49"/>
      <c r="F170" s="49"/>
      <c r="G170" s="49"/>
      <c r="H170" s="49"/>
      <c r="I170" s="49"/>
      <c r="J170" s="49"/>
    </row>
    <row r="171" spans="1:10" ht="15.6">
      <c r="A171" s="77" t="s">
        <v>119</v>
      </c>
      <c r="B171"/>
      <c r="E171" s="49"/>
      <c r="F171" s="49"/>
      <c r="G171" s="49"/>
      <c r="H171" s="49"/>
      <c r="I171" s="49"/>
      <c r="J171" s="49"/>
    </row>
    <row r="172" spans="1:10" ht="15.6">
      <c r="A172" s="78" t="s">
        <v>120</v>
      </c>
      <c r="B172"/>
      <c r="E172" s="49"/>
      <c r="F172" s="49"/>
      <c r="G172" s="49"/>
      <c r="H172" s="49"/>
      <c r="I172" s="49"/>
      <c r="J172" s="49"/>
    </row>
    <row r="173" spans="1:10" ht="15.6">
      <c r="A173" s="78" t="s">
        <v>121</v>
      </c>
      <c r="B173"/>
      <c r="E173" s="49"/>
      <c r="F173" s="49"/>
      <c r="G173" s="49"/>
      <c r="H173" s="49"/>
      <c r="I173" s="49"/>
      <c r="J173" s="49"/>
    </row>
    <row r="174" spans="1:10" ht="15.6">
      <c r="A174" s="79"/>
      <c r="B174"/>
      <c r="E174" s="49"/>
      <c r="F174" s="49"/>
      <c r="G174" s="49"/>
      <c r="H174" s="49"/>
      <c r="I174" s="49"/>
      <c r="J174" s="49"/>
    </row>
    <row r="175" spans="1:10" ht="15.6">
      <c r="A175" s="77" t="s">
        <v>122</v>
      </c>
      <c r="B175"/>
      <c r="E175" s="49"/>
      <c r="F175" s="49"/>
      <c r="G175" s="49"/>
      <c r="H175" s="49"/>
      <c r="I175" s="49"/>
      <c r="J175" s="49"/>
    </row>
    <row r="176" spans="1:10" s="230" customFormat="1" ht="49.05" customHeight="1">
      <c r="A176" s="255" t="s">
        <v>162</v>
      </c>
      <c r="B176" s="255"/>
      <c r="C176" s="255"/>
      <c r="D176" s="255"/>
      <c r="E176" s="255"/>
      <c r="F176" s="255"/>
      <c r="G176" s="255"/>
      <c r="H176" s="255"/>
      <c r="I176" s="255"/>
      <c r="J176" s="231"/>
    </row>
    <row r="177" spans="1:10" ht="15.6">
      <c r="A177" s="79" t="s">
        <v>152</v>
      </c>
      <c r="B177"/>
      <c r="E177" s="49"/>
      <c r="F177" s="49"/>
      <c r="G177" s="49"/>
      <c r="H177" s="49"/>
      <c r="I177" s="49"/>
      <c r="J177" s="49"/>
    </row>
    <row r="178" spans="1:10" ht="15.6">
      <c r="A178" s="77" t="s">
        <v>123</v>
      </c>
      <c r="B178" s="77"/>
      <c r="E178" s="49"/>
      <c r="F178" s="49"/>
      <c r="G178" s="49"/>
      <c r="H178" s="49"/>
      <c r="I178" s="49"/>
      <c r="J178" s="49"/>
    </row>
    <row r="179" spans="1:10" ht="52.95" customHeight="1">
      <c r="A179" s="254" t="s">
        <v>164</v>
      </c>
      <c r="B179" s="254"/>
      <c r="C179" s="254"/>
      <c r="D179" s="254"/>
      <c r="E179" s="254"/>
      <c r="F179" s="254"/>
      <c r="G179" s="254"/>
      <c r="H179" s="254"/>
      <c r="I179" s="254"/>
      <c r="J179" s="49"/>
    </row>
    <row r="180" spans="1:10" ht="15.6">
      <c r="A180" s="77"/>
      <c r="B180"/>
      <c r="E180" s="49"/>
      <c r="F180" s="49"/>
      <c r="G180" s="49"/>
      <c r="H180" s="49"/>
      <c r="I180" s="49"/>
      <c r="J180" s="49"/>
    </row>
    <row r="181" spans="1:10" ht="15.6">
      <c r="A181" s="77" t="s">
        <v>51</v>
      </c>
      <c r="B181"/>
      <c r="E181" s="49"/>
      <c r="F181" s="49"/>
      <c r="G181" s="49"/>
      <c r="H181" s="49"/>
      <c r="I181" s="49"/>
      <c r="J181" s="49"/>
    </row>
    <row r="182" spans="1:10" ht="15.6">
      <c r="A182" s="79"/>
      <c r="B182"/>
      <c r="E182" s="49"/>
      <c r="F182" s="49"/>
      <c r="G182" s="49"/>
      <c r="H182" s="49"/>
      <c r="I182" s="49"/>
      <c r="J182" s="49"/>
    </row>
    <row r="183" spans="1:10" ht="15.6">
      <c r="A183" s="78" t="s">
        <v>124</v>
      </c>
      <c r="B183"/>
      <c r="E183" s="49"/>
      <c r="F183" s="49"/>
      <c r="G183" s="49"/>
      <c r="H183" s="49"/>
      <c r="I183" s="49"/>
      <c r="J183" s="49"/>
    </row>
    <row r="184" spans="1:10">
      <c r="E184" s="49"/>
      <c r="F184" s="49"/>
      <c r="G184" s="49"/>
      <c r="H184" s="49"/>
      <c r="I184" s="49"/>
      <c r="J184" s="49"/>
    </row>
    <row r="185" spans="1:10">
      <c r="E185" s="49"/>
      <c r="F185" s="49"/>
      <c r="G185" s="49"/>
      <c r="H185" s="49"/>
      <c r="I185" s="49"/>
      <c r="J185" s="49"/>
    </row>
    <row r="186" spans="1:10">
      <c r="E186" s="49"/>
      <c r="F186" s="49"/>
      <c r="G186" s="49"/>
      <c r="H186" s="49"/>
      <c r="I186" s="49"/>
      <c r="J186" s="49"/>
    </row>
    <row r="187" spans="1:10">
      <c r="E187" s="49"/>
      <c r="F187" s="49"/>
      <c r="G187" s="49"/>
      <c r="H187" s="49"/>
      <c r="I187" s="49"/>
      <c r="J187" s="49"/>
    </row>
    <row r="188" spans="1:10">
      <c r="E188" s="49"/>
      <c r="F188" s="49"/>
      <c r="G188" s="49"/>
      <c r="H188" s="49"/>
      <c r="I188" s="49"/>
      <c r="J188" s="49"/>
    </row>
    <row r="189" spans="1:10">
      <c r="E189" s="49"/>
      <c r="F189" s="49"/>
      <c r="G189" s="49"/>
      <c r="H189" s="49"/>
      <c r="I189" s="49"/>
      <c r="J189" s="49"/>
    </row>
    <row r="190" spans="1:10">
      <c r="E190" s="49"/>
      <c r="F190" s="49"/>
      <c r="G190" s="49"/>
      <c r="H190" s="49"/>
      <c r="I190" s="49"/>
      <c r="J190" s="49"/>
    </row>
    <row r="191" spans="1:10">
      <c r="E191" s="49"/>
      <c r="F191" s="49"/>
      <c r="G191" s="49"/>
      <c r="H191" s="49"/>
      <c r="I191" s="49"/>
      <c r="J191" s="49"/>
    </row>
    <row r="192" spans="1:10">
      <c r="E192" s="49"/>
      <c r="F192" s="49"/>
      <c r="G192" s="49"/>
      <c r="H192" s="49"/>
      <c r="I192" s="49"/>
      <c r="J192" s="49"/>
    </row>
    <row r="193" spans="5:10">
      <c r="E193" s="49"/>
      <c r="F193" s="49"/>
      <c r="G193" s="49"/>
      <c r="H193" s="49"/>
      <c r="I193" s="49"/>
      <c r="J193" s="49"/>
    </row>
    <row r="194" spans="5:10">
      <c r="E194" s="49"/>
      <c r="F194" s="49"/>
      <c r="G194" s="49"/>
      <c r="H194" s="49"/>
      <c r="I194" s="49"/>
      <c r="J194" s="49"/>
    </row>
    <row r="195" spans="5:10">
      <c r="E195" s="49"/>
      <c r="F195" s="49"/>
      <c r="G195" s="49"/>
      <c r="H195" s="49"/>
      <c r="I195" s="49"/>
      <c r="J195" s="49"/>
    </row>
    <row r="196" spans="5:10">
      <c r="E196" s="49"/>
      <c r="F196" s="49"/>
      <c r="G196" s="49"/>
      <c r="H196" s="49"/>
      <c r="I196" s="49"/>
      <c r="J196" s="49"/>
    </row>
    <row r="197" spans="5:10">
      <c r="E197" s="49"/>
      <c r="F197" s="49"/>
      <c r="G197" s="49"/>
      <c r="H197" s="49"/>
      <c r="I197" s="49"/>
      <c r="J197" s="49"/>
    </row>
    <row r="198" spans="5:10">
      <c r="E198" s="49"/>
      <c r="F198" s="49"/>
      <c r="G198" s="49"/>
      <c r="H198" s="49"/>
      <c r="I198" s="49"/>
      <c r="J198" s="49"/>
    </row>
    <row r="199" spans="5:10">
      <c r="E199" s="49"/>
      <c r="F199" s="49"/>
      <c r="G199" s="49"/>
      <c r="H199" s="49"/>
      <c r="I199" s="49"/>
      <c r="J199" s="49"/>
    </row>
    <row r="200" spans="5:10">
      <c r="E200" s="49"/>
      <c r="F200" s="49"/>
      <c r="G200" s="49"/>
      <c r="H200" s="49"/>
      <c r="I200" s="49"/>
      <c r="J200" s="49"/>
    </row>
    <row r="201" spans="5:10">
      <c r="E201" s="49"/>
      <c r="F201" s="49"/>
      <c r="G201" s="49"/>
      <c r="H201" s="49"/>
      <c r="I201" s="49"/>
      <c r="J201" s="49"/>
    </row>
    <row r="202" spans="5:10">
      <c r="E202" s="49"/>
      <c r="F202" s="49"/>
      <c r="G202" s="49"/>
      <c r="H202" s="49"/>
      <c r="I202" s="49"/>
      <c r="J202" s="49"/>
    </row>
    <row r="203" spans="5:10">
      <c r="E203" s="49"/>
      <c r="F203" s="49"/>
      <c r="G203" s="49"/>
      <c r="H203" s="49"/>
      <c r="I203" s="49"/>
      <c r="J203" s="49"/>
    </row>
    <row r="204" spans="5:10">
      <c r="E204" s="49"/>
      <c r="F204" s="49"/>
      <c r="G204" s="49"/>
      <c r="H204" s="49"/>
      <c r="I204" s="49"/>
      <c r="J204" s="49"/>
    </row>
    <row r="205" spans="5:10">
      <c r="E205" s="49"/>
      <c r="F205" s="49"/>
      <c r="G205" s="49"/>
      <c r="H205" s="49"/>
      <c r="I205" s="49"/>
      <c r="J205" s="49"/>
    </row>
    <row r="206" spans="5:10">
      <c r="E206" s="49"/>
      <c r="F206" s="49"/>
      <c r="G206" s="49"/>
      <c r="H206" s="49"/>
      <c r="I206" s="49"/>
      <c r="J206" s="49"/>
    </row>
    <row r="207" spans="5:10">
      <c r="E207" s="49"/>
      <c r="F207" s="49"/>
      <c r="G207" s="49"/>
      <c r="H207" s="49"/>
      <c r="I207" s="49"/>
      <c r="J207" s="49"/>
    </row>
    <row r="208" spans="5:10">
      <c r="E208" s="49"/>
      <c r="F208" s="49"/>
      <c r="G208" s="49"/>
      <c r="H208" s="49"/>
      <c r="I208" s="49"/>
      <c r="J208" s="49"/>
    </row>
    <row r="209" spans="5:10">
      <c r="E209" s="49"/>
      <c r="F209" s="49"/>
      <c r="G209" s="49"/>
      <c r="H209" s="49"/>
      <c r="I209" s="49"/>
      <c r="J209" s="49"/>
    </row>
    <row r="210" spans="5:10">
      <c r="E210" s="49"/>
      <c r="F210" s="49"/>
      <c r="G210" s="49"/>
      <c r="H210" s="49"/>
      <c r="I210" s="49"/>
      <c r="J210" s="49"/>
    </row>
    <row r="211" spans="5:10">
      <c r="E211" s="49"/>
      <c r="F211" s="49"/>
      <c r="G211" s="49"/>
      <c r="H211" s="49"/>
      <c r="I211" s="49"/>
      <c r="J211" s="49"/>
    </row>
    <row r="212" spans="5:10">
      <c r="E212" s="49"/>
      <c r="F212" s="49"/>
      <c r="G212" s="49"/>
      <c r="H212" s="49"/>
      <c r="I212" s="49"/>
      <c r="J212" s="49"/>
    </row>
    <row r="213" spans="5:10">
      <c r="E213" s="49"/>
      <c r="F213" s="49"/>
      <c r="G213" s="49"/>
      <c r="H213" s="49"/>
      <c r="I213" s="49"/>
      <c r="J213" s="49"/>
    </row>
    <row r="214" spans="5:10">
      <c r="E214" s="49"/>
      <c r="F214" s="49"/>
      <c r="G214" s="49"/>
      <c r="H214" s="49"/>
      <c r="I214" s="49"/>
      <c r="J214" s="49"/>
    </row>
    <row r="215" spans="5:10">
      <c r="E215" s="49"/>
      <c r="F215" s="49"/>
      <c r="G215" s="49"/>
      <c r="H215" s="49"/>
      <c r="I215" s="49"/>
      <c r="J215" s="49"/>
    </row>
    <row r="216" spans="5:10">
      <c r="E216" s="49"/>
      <c r="F216" s="49"/>
      <c r="G216" s="49"/>
      <c r="H216" s="49"/>
      <c r="I216" s="49"/>
      <c r="J216" s="49"/>
    </row>
    <row r="217" spans="5:10">
      <c r="E217" s="49"/>
      <c r="F217" s="49"/>
      <c r="G217" s="49"/>
      <c r="H217" s="49"/>
      <c r="I217" s="49"/>
      <c r="J217" s="49"/>
    </row>
    <row r="218" spans="5:10">
      <c r="E218" s="49"/>
      <c r="F218" s="49"/>
      <c r="G218" s="49"/>
      <c r="H218" s="49"/>
      <c r="I218" s="49"/>
      <c r="J218" s="49"/>
    </row>
    <row r="219" spans="5:10">
      <c r="E219" s="49"/>
      <c r="F219" s="49"/>
      <c r="G219" s="49"/>
      <c r="H219" s="49"/>
      <c r="I219" s="49"/>
      <c r="J219" s="49"/>
    </row>
    <row r="220" spans="5:10">
      <c r="E220" s="49"/>
      <c r="F220" s="49"/>
      <c r="G220" s="49"/>
      <c r="H220" s="49"/>
      <c r="I220" s="49"/>
      <c r="J220" s="49"/>
    </row>
    <row r="221" spans="5:10">
      <c r="E221" s="49"/>
      <c r="F221" s="49"/>
      <c r="G221" s="49"/>
      <c r="H221" s="49"/>
      <c r="I221" s="49"/>
      <c r="J221" s="49"/>
    </row>
    <row r="222" spans="5:10">
      <c r="E222" s="49"/>
      <c r="F222" s="49"/>
      <c r="G222" s="49"/>
      <c r="H222" s="49"/>
      <c r="I222" s="49"/>
      <c r="J222" s="49"/>
    </row>
    <row r="223" spans="5:10">
      <c r="E223" s="49"/>
      <c r="F223" s="49"/>
      <c r="G223" s="49"/>
      <c r="H223" s="49"/>
      <c r="I223" s="49"/>
      <c r="J223" s="49"/>
    </row>
    <row r="224" spans="5:10">
      <c r="E224" s="49"/>
      <c r="F224" s="49"/>
      <c r="G224" s="49"/>
      <c r="H224" s="49"/>
      <c r="I224" s="49"/>
      <c r="J224" s="49"/>
    </row>
    <row r="225" spans="5:10">
      <c r="E225" s="49"/>
      <c r="F225" s="49"/>
      <c r="G225" s="49"/>
      <c r="H225" s="49"/>
      <c r="I225" s="49"/>
      <c r="J225" s="49"/>
    </row>
    <row r="226" spans="5:10">
      <c r="E226" s="49"/>
      <c r="F226" s="49"/>
      <c r="G226" s="49"/>
      <c r="H226" s="49"/>
      <c r="I226" s="49"/>
      <c r="J226" s="49"/>
    </row>
    <row r="227" spans="5:10">
      <c r="E227" s="49"/>
      <c r="F227" s="49"/>
      <c r="G227" s="49"/>
      <c r="H227" s="49"/>
      <c r="I227" s="49"/>
      <c r="J227" s="49"/>
    </row>
    <row r="228" spans="5:10">
      <c r="E228" s="49"/>
      <c r="F228" s="49"/>
      <c r="G228" s="49"/>
      <c r="H228" s="49"/>
      <c r="I228" s="49"/>
      <c r="J228" s="49"/>
    </row>
    <row r="229" spans="5:10">
      <c r="E229" s="49"/>
      <c r="F229" s="49"/>
      <c r="G229" s="49"/>
      <c r="H229" s="49"/>
      <c r="I229" s="49"/>
      <c r="J229" s="49"/>
    </row>
    <row r="230" spans="5:10">
      <c r="E230" s="49"/>
      <c r="F230" s="49"/>
      <c r="G230" s="49"/>
      <c r="H230" s="49"/>
      <c r="I230" s="49"/>
      <c r="J230" s="49"/>
    </row>
    <row r="231" spans="5:10">
      <c r="E231" s="49"/>
      <c r="F231" s="49"/>
      <c r="G231" s="49"/>
      <c r="H231" s="49"/>
      <c r="I231" s="49"/>
      <c r="J231" s="49"/>
    </row>
    <row r="232" spans="5:10">
      <c r="E232" s="49"/>
      <c r="F232" s="49"/>
      <c r="G232" s="49"/>
      <c r="H232" s="49"/>
      <c r="I232" s="49"/>
      <c r="J232" s="49"/>
    </row>
    <row r="233" spans="5:10">
      <c r="E233" s="49"/>
      <c r="F233" s="49"/>
      <c r="G233" s="49"/>
      <c r="H233" s="49"/>
      <c r="I233" s="49"/>
      <c r="J233" s="49"/>
    </row>
    <row r="234" spans="5:10">
      <c r="E234" s="49"/>
      <c r="F234" s="49"/>
      <c r="G234" s="49"/>
      <c r="H234" s="49"/>
      <c r="I234" s="49"/>
      <c r="J234" s="49"/>
    </row>
    <row r="235" spans="5:10">
      <c r="E235" s="49"/>
      <c r="F235" s="49"/>
      <c r="G235" s="49"/>
      <c r="H235" s="49"/>
      <c r="I235" s="49"/>
      <c r="J235" s="49"/>
    </row>
    <row r="236" spans="5:10">
      <c r="E236" s="49"/>
      <c r="F236" s="49"/>
      <c r="G236" s="49"/>
      <c r="H236" s="49"/>
      <c r="I236" s="49"/>
      <c r="J236" s="49"/>
    </row>
    <row r="237" spans="5:10">
      <c r="E237" s="49"/>
      <c r="F237" s="49"/>
      <c r="G237" s="49"/>
      <c r="H237" s="49"/>
      <c r="I237" s="49"/>
      <c r="J237" s="49"/>
    </row>
    <row r="238" spans="5:10">
      <c r="E238" s="49"/>
      <c r="F238" s="49"/>
      <c r="G238" s="49"/>
      <c r="H238" s="49"/>
      <c r="I238" s="49"/>
      <c r="J238" s="49"/>
    </row>
    <row r="239" spans="5:10">
      <c r="E239" s="49"/>
      <c r="F239" s="49"/>
      <c r="G239" s="49"/>
      <c r="H239" s="49"/>
      <c r="I239" s="49"/>
      <c r="J239" s="49"/>
    </row>
    <row r="240" spans="5:10">
      <c r="E240" s="49"/>
      <c r="F240" s="49"/>
      <c r="G240" s="49"/>
      <c r="H240" s="49"/>
      <c r="I240" s="49"/>
      <c r="J240" s="49"/>
    </row>
    <row r="241" spans="5:10">
      <c r="E241" s="49"/>
      <c r="F241" s="49"/>
      <c r="G241" s="49"/>
      <c r="H241" s="49"/>
      <c r="I241" s="49"/>
      <c r="J241" s="49"/>
    </row>
    <row r="242" spans="5:10">
      <c r="E242" s="49"/>
      <c r="F242" s="49"/>
      <c r="G242" s="49"/>
      <c r="H242" s="49"/>
      <c r="I242" s="49"/>
      <c r="J242" s="49"/>
    </row>
    <row r="243" spans="5:10">
      <c r="E243" s="49"/>
      <c r="F243" s="49"/>
      <c r="G243" s="49"/>
      <c r="H243" s="49"/>
      <c r="I243" s="49"/>
      <c r="J243" s="49"/>
    </row>
    <row r="244" spans="5:10">
      <c r="E244" s="49"/>
      <c r="F244" s="49"/>
      <c r="G244" s="49"/>
      <c r="H244" s="49"/>
      <c r="I244" s="49"/>
      <c r="J244" s="49"/>
    </row>
    <row r="245" spans="5:10">
      <c r="E245" s="49"/>
      <c r="F245" s="49"/>
      <c r="G245" s="49"/>
      <c r="H245" s="49"/>
      <c r="I245" s="49"/>
      <c r="J245" s="49"/>
    </row>
    <row r="246" spans="5:10">
      <c r="E246" s="49"/>
      <c r="F246" s="49"/>
      <c r="G246" s="49"/>
      <c r="H246" s="49"/>
      <c r="I246" s="49"/>
      <c r="J246" s="49"/>
    </row>
    <row r="247" spans="5:10">
      <c r="E247" s="49"/>
      <c r="F247" s="49"/>
      <c r="G247" s="49"/>
      <c r="H247" s="49"/>
      <c r="I247" s="49"/>
      <c r="J247" s="49"/>
    </row>
    <row r="248" spans="5:10">
      <c r="E248" s="49"/>
      <c r="F248" s="49"/>
      <c r="G248" s="49"/>
      <c r="H248" s="49"/>
      <c r="I248" s="49"/>
      <c r="J248" s="49"/>
    </row>
    <row r="249" spans="5:10">
      <c r="E249" s="49"/>
      <c r="F249" s="49"/>
      <c r="G249" s="49"/>
      <c r="H249" s="49"/>
      <c r="I249" s="49"/>
      <c r="J249" s="49"/>
    </row>
    <row r="250" spans="5:10">
      <c r="E250" s="49"/>
      <c r="F250" s="49"/>
      <c r="G250" s="49"/>
      <c r="H250" s="49"/>
      <c r="I250" s="49"/>
      <c r="J250" s="49"/>
    </row>
    <row r="251" spans="5:10">
      <c r="E251" s="49"/>
      <c r="F251" s="49"/>
      <c r="G251" s="49"/>
      <c r="H251" s="49"/>
      <c r="I251" s="49"/>
      <c r="J251" s="49"/>
    </row>
    <row r="252" spans="5:10">
      <c r="E252" s="49"/>
      <c r="F252" s="49"/>
      <c r="G252" s="49"/>
      <c r="H252" s="49"/>
      <c r="I252" s="49"/>
      <c r="J252" s="49"/>
    </row>
    <row r="253" spans="5:10">
      <c r="E253" s="49"/>
      <c r="F253" s="49"/>
      <c r="G253" s="49"/>
      <c r="H253" s="49"/>
      <c r="I253" s="49"/>
      <c r="J253" s="49"/>
    </row>
    <row r="254" spans="5:10">
      <c r="E254" s="49"/>
      <c r="F254" s="49"/>
      <c r="G254" s="49"/>
      <c r="H254" s="49"/>
      <c r="I254" s="49"/>
      <c r="J254" s="49"/>
    </row>
    <row r="255" spans="5:10">
      <c r="E255" s="49"/>
      <c r="F255" s="49"/>
      <c r="G255" s="49"/>
      <c r="H255" s="49"/>
      <c r="I255" s="49"/>
      <c r="J255" s="49"/>
    </row>
    <row r="256" spans="5:10">
      <c r="E256" s="49"/>
      <c r="F256" s="49"/>
      <c r="G256" s="49"/>
      <c r="H256" s="49"/>
      <c r="I256" s="49"/>
      <c r="J256" s="49"/>
    </row>
    <row r="257" spans="5:10">
      <c r="E257" s="49"/>
      <c r="F257" s="49"/>
      <c r="G257" s="49"/>
      <c r="H257" s="49"/>
      <c r="I257" s="49"/>
      <c r="J257" s="49"/>
    </row>
    <row r="258" spans="5:10">
      <c r="E258" s="49"/>
      <c r="F258" s="49"/>
      <c r="G258" s="49"/>
      <c r="H258" s="49"/>
      <c r="I258" s="49"/>
      <c r="J258" s="49"/>
    </row>
    <row r="259" spans="5:10">
      <c r="E259" s="49"/>
      <c r="F259" s="49"/>
      <c r="G259" s="49"/>
      <c r="H259" s="49"/>
      <c r="I259" s="49"/>
      <c r="J259" s="49"/>
    </row>
    <row r="260" spans="5:10">
      <c r="E260" s="49"/>
      <c r="F260" s="49"/>
      <c r="G260" s="49"/>
      <c r="H260" s="49"/>
      <c r="I260" s="49"/>
      <c r="J260" s="49"/>
    </row>
    <row r="261" spans="5:10">
      <c r="E261" s="49"/>
      <c r="F261" s="49"/>
      <c r="G261" s="49"/>
      <c r="H261" s="49"/>
      <c r="I261" s="49"/>
      <c r="J261" s="49"/>
    </row>
    <row r="262" spans="5:10">
      <c r="E262" s="49"/>
      <c r="F262" s="49"/>
      <c r="G262" s="49"/>
      <c r="H262" s="49"/>
      <c r="I262" s="49"/>
      <c r="J262" s="49"/>
    </row>
    <row r="263" spans="5:10">
      <c r="E263" s="49"/>
      <c r="F263" s="49"/>
      <c r="G263" s="49"/>
      <c r="H263" s="49"/>
      <c r="I263" s="49"/>
      <c r="J263" s="49"/>
    </row>
    <row r="264" spans="5:10">
      <c r="E264" s="49"/>
      <c r="F264" s="49"/>
      <c r="G264" s="49"/>
      <c r="H264" s="49"/>
      <c r="I264" s="49"/>
      <c r="J264" s="49"/>
    </row>
    <row r="265" spans="5:10">
      <c r="E265" s="49"/>
      <c r="F265" s="49"/>
      <c r="G265" s="49"/>
      <c r="H265" s="49"/>
      <c r="I265" s="49"/>
      <c r="J265" s="49"/>
    </row>
    <row r="266" spans="5:10">
      <c r="E266" s="49"/>
      <c r="F266" s="49"/>
      <c r="G266" s="49"/>
      <c r="H266" s="49"/>
      <c r="I266" s="49"/>
      <c r="J266" s="49"/>
    </row>
    <row r="267" spans="5:10">
      <c r="E267" s="49"/>
      <c r="F267" s="49"/>
      <c r="G267" s="49"/>
      <c r="H267" s="49"/>
      <c r="I267" s="49"/>
      <c r="J267" s="49"/>
    </row>
    <row r="268" spans="5:10">
      <c r="E268" s="49"/>
      <c r="F268" s="49"/>
      <c r="G268" s="49"/>
      <c r="H268" s="49"/>
      <c r="I268" s="49"/>
      <c r="J268" s="49"/>
    </row>
    <row r="269" spans="5:10">
      <c r="E269" s="49"/>
      <c r="F269" s="49"/>
      <c r="G269" s="49"/>
      <c r="H269" s="49"/>
      <c r="I269" s="49"/>
      <c r="J269" s="49"/>
    </row>
    <row r="270" spans="5:10">
      <c r="E270" s="49"/>
      <c r="F270" s="49"/>
      <c r="G270" s="49"/>
      <c r="H270" s="49"/>
      <c r="I270" s="49"/>
      <c r="J270" s="49"/>
    </row>
    <row r="271" spans="5:10">
      <c r="E271" s="49"/>
      <c r="F271" s="49"/>
      <c r="G271" s="49"/>
      <c r="H271" s="49"/>
      <c r="I271" s="49"/>
      <c r="J271" s="49"/>
    </row>
    <row r="272" spans="5:10">
      <c r="E272" s="49"/>
      <c r="F272" s="49"/>
      <c r="G272" s="49"/>
      <c r="H272" s="49"/>
      <c r="I272" s="49"/>
      <c r="J272" s="49"/>
    </row>
    <row r="273" spans="5:10">
      <c r="E273" s="49"/>
      <c r="F273" s="49"/>
      <c r="G273" s="49"/>
      <c r="H273" s="49"/>
      <c r="I273" s="49"/>
      <c r="J273" s="49"/>
    </row>
    <row r="274" spans="5:10">
      <c r="E274" s="49"/>
      <c r="F274" s="49"/>
      <c r="G274" s="49"/>
      <c r="H274" s="49"/>
      <c r="I274" s="49"/>
      <c r="J274" s="49"/>
    </row>
    <row r="275" spans="5:10">
      <c r="E275" s="49"/>
      <c r="F275" s="49"/>
      <c r="G275" s="49"/>
      <c r="H275" s="49"/>
      <c r="I275" s="49"/>
      <c r="J275" s="49"/>
    </row>
    <row r="276" spans="5:10">
      <c r="E276" s="49"/>
      <c r="F276" s="49"/>
      <c r="G276" s="49"/>
      <c r="H276" s="49"/>
      <c r="I276" s="49"/>
      <c r="J276" s="49"/>
    </row>
    <row r="277" spans="5:10">
      <c r="E277" s="49"/>
      <c r="F277" s="49"/>
      <c r="G277" s="49"/>
      <c r="H277" s="49"/>
      <c r="I277" s="49"/>
      <c r="J277" s="49"/>
    </row>
    <row r="278" spans="5:10">
      <c r="E278" s="49"/>
      <c r="F278" s="49"/>
      <c r="G278" s="49"/>
      <c r="H278" s="49"/>
      <c r="I278" s="49"/>
      <c r="J278" s="49"/>
    </row>
    <row r="279" spans="5:10">
      <c r="E279" s="49"/>
      <c r="F279" s="49"/>
      <c r="G279" s="49"/>
      <c r="H279" s="49"/>
      <c r="I279" s="49"/>
      <c r="J279" s="49"/>
    </row>
    <row r="280" spans="5:10">
      <c r="E280" s="49"/>
      <c r="F280" s="49"/>
      <c r="G280" s="49"/>
      <c r="H280" s="49"/>
      <c r="I280" s="49"/>
      <c r="J280" s="49"/>
    </row>
    <row r="281" spans="5:10">
      <c r="E281" s="49"/>
      <c r="F281" s="49"/>
      <c r="G281" s="49"/>
      <c r="H281" s="49"/>
      <c r="I281" s="49"/>
      <c r="J281" s="49"/>
    </row>
    <row r="282" spans="5:10">
      <c r="E282" s="49"/>
      <c r="F282" s="49"/>
      <c r="G282" s="49"/>
      <c r="H282" s="49"/>
      <c r="I282" s="49"/>
      <c r="J282" s="49"/>
    </row>
    <row r="283" spans="5:10">
      <c r="E283" s="49"/>
      <c r="F283" s="49"/>
      <c r="G283" s="49"/>
      <c r="H283" s="49"/>
      <c r="I283" s="49"/>
      <c r="J283" s="49"/>
    </row>
    <row r="284" spans="5:10">
      <c r="E284" s="49"/>
      <c r="F284" s="49"/>
      <c r="G284" s="49"/>
      <c r="H284" s="49"/>
      <c r="I284" s="49"/>
      <c r="J284" s="49"/>
    </row>
    <row r="285" spans="5:10">
      <c r="E285" s="49"/>
      <c r="F285" s="49"/>
      <c r="G285" s="49"/>
      <c r="H285" s="49"/>
      <c r="I285" s="49"/>
      <c r="J285" s="49"/>
    </row>
    <row r="286" spans="5:10">
      <c r="E286" s="49"/>
      <c r="F286" s="49"/>
      <c r="G286" s="49"/>
      <c r="H286" s="49"/>
      <c r="I286" s="49"/>
      <c r="J286" s="49"/>
    </row>
    <row r="287" spans="5:10">
      <c r="E287" s="49"/>
      <c r="F287" s="49"/>
      <c r="G287" s="49"/>
      <c r="H287" s="49"/>
      <c r="I287" s="49"/>
      <c r="J287" s="49"/>
    </row>
    <row r="288" spans="5:10">
      <c r="E288" s="49"/>
      <c r="F288" s="49"/>
      <c r="G288" s="49"/>
      <c r="H288" s="49"/>
      <c r="I288" s="49"/>
      <c r="J288" s="49"/>
    </row>
    <row r="289" spans="5:10">
      <c r="E289" s="49"/>
      <c r="F289" s="49"/>
      <c r="G289" s="49"/>
      <c r="H289" s="49"/>
      <c r="I289" s="49"/>
      <c r="J289" s="49"/>
    </row>
    <row r="290" spans="5:10">
      <c r="E290" s="49"/>
      <c r="F290" s="49"/>
      <c r="G290" s="49"/>
      <c r="H290" s="49"/>
      <c r="I290" s="49"/>
      <c r="J290" s="49"/>
    </row>
    <row r="291" spans="5:10">
      <c r="E291" s="49"/>
      <c r="F291" s="49"/>
      <c r="G291" s="49"/>
      <c r="H291" s="49"/>
      <c r="I291" s="49"/>
      <c r="J291" s="49"/>
    </row>
    <row r="292" spans="5:10">
      <c r="E292" s="49"/>
      <c r="F292" s="49"/>
      <c r="G292" s="49"/>
      <c r="H292" s="49"/>
      <c r="I292" s="49"/>
      <c r="J292" s="49"/>
    </row>
    <row r="293" spans="5:10">
      <c r="E293" s="49"/>
      <c r="F293" s="49"/>
      <c r="G293" s="49"/>
      <c r="H293" s="49"/>
      <c r="I293" s="49"/>
      <c r="J293" s="49"/>
    </row>
    <row r="294" spans="5:10">
      <c r="E294" s="49"/>
      <c r="F294" s="49"/>
      <c r="G294" s="49"/>
      <c r="H294" s="49"/>
      <c r="I294" s="49"/>
      <c r="J294" s="49"/>
    </row>
    <row r="295" spans="5:10">
      <c r="E295" s="49"/>
      <c r="F295" s="49"/>
      <c r="G295" s="49"/>
      <c r="H295" s="49"/>
      <c r="I295" s="49"/>
      <c r="J295" s="49"/>
    </row>
    <row r="296" spans="5:10">
      <c r="E296" s="49"/>
      <c r="F296" s="49"/>
      <c r="G296" s="49"/>
      <c r="H296" s="49"/>
      <c r="I296" s="49"/>
      <c r="J296" s="49"/>
    </row>
    <row r="297" spans="5:10">
      <c r="E297" s="49"/>
      <c r="F297" s="49"/>
      <c r="G297" s="49"/>
      <c r="H297" s="49"/>
      <c r="I297" s="49"/>
      <c r="J297" s="49"/>
    </row>
    <row r="298" spans="5:10">
      <c r="E298" s="49"/>
      <c r="F298" s="49"/>
      <c r="G298" s="49"/>
      <c r="H298" s="49"/>
      <c r="I298" s="49"/>
      <c r="J298" s="49"/>
    </row>
    <row r="299" spans="5:10">
      <c r="E299" s="49"/>
      <c r="F299" s="49"/>
      <c r="G299" s="49"/>
      <c r="H299" s="49"/>
      <c r="I299" s="49"/>
      <c r="J299" s="49"/>
    </row>
    <row r="300" spans="5:10">
      <c r="E300" s="49"/>
      <c r="F300" s="49"/>
      <c r="G300" s="49"/>
      <c r="H300" s="49"/>
      <c r="I300" s="49"/>
      <c r="J300" s="49"/>
    </row>
    <row r="301" spans="5:10">
      <c r="E301" s="49"/>
      <c r="F301" s="49"/>
      <c r="G301" s="49"/>
      <c r="H301" s="49"/>
      <c r="I301" s="49"/>
      <c r="J301" s="49"/>
    </row>
    <row r="302" spans="5:10">
      <c r="E302" s="49"/>
      <c r="F302" s="49"/>
      <c r="G302" s="49"/>
      <c r="H302" s="49"/>
      <c r="I302" s="49"/>
      <c r="J302" s="49"/>
    </row>
    <row r="303" spans="5:10">
      <c r="E303" s="49"/>
      <c r="F303" s="49"/>
      <c r="G303" s="49"/>
      <c r="H303" s="49"/>
      <c r="I303" s="49"/>
      <c r="J303" s="49"/>
    </row>
    <row r="304" spans="5:10">
      <c r="E304" s="49"/>
      <c r="F304" s="49"/>
      <c r="G304" s="49"/>
      <c r="H304" s="49"/>
      <c r="I304" s="49"/>
      <c r="J304" s="49"/>
    </row>
    <row r="305" spans="5:10">
      <c r="E305" s="49"/>
      <c r="F305" s="49"/>
      <c r="G305" s="49"/>
      <c r="H305" s="49"/>
      <c r="I305" s="49"/>
      <c r="J305" s="49"/>
    </row>
    <row r="306" spans="5:10">
      <c r="E306" s="49"/>
      <c r="F306" s="49"/>
      <c r="G306" s="49"/>
      <c r="H306" s="49"/>
      <c r="I306" s="49"/>
      <c r="J306" s="49"/>
    </row>
    <row r="307" spans="5:10">
      <c r="E307" s="49"/>
      <c r="F307" s="49"/>
      <c r="G307" s="49"/>
      <c r="H307" s="49"/>
      <c r="I307" s="49"/>
      <c r="J307" s="49"/>
    </row>
    <row r="308" spans="5:10">
      <c r="E308" s="49"/>
      <c r="F308" s="49"/>
      <c r="G308" s="49"/>
      <c r="H308" s="49"/>
      <c r="I308" s="49"/>
      <c r="J308" s="49"/>
    </row>
    <row r="309" spans="5:10">
      <c r="E309" s="49"/>
      <c r="F309" s="49"/>
      <c r="G309" s="49"/>
      <c r="H309" s="49"/>
      <c r="I309" s="49"/>
      <c r="J309" s="49"/>
    </row>
    <row r="310" spans="5:10">
      <c r="E310" s="49"/>
      <c r="F310" s="49"/>
      <c r="G310" s="49"/>
      <c r="H310" s="49"/>
      <c r="I310" s="49"/>
      <c r="J310" s="49"/>
    </row>
    <row r="311" spans="5:10">
      <c r="E311" s="49"/>
      <c r="F311" s="49"/>
      <c r="G311" s="49"/>
      <c r="H311" s="49"/>
      <c r="I311" s="49"/>
      <c r="J311" s="49"/>
    </row>
    <row r="312" spans="5:10">
      <c r="E312" s="49"/>
      <c r="F312" s="49"/>
      <c r="G312" s="49"/>
      <c r="H312" s="49"/>
      <c r="I312" s="49"/>
      <c r="J312" s="49"/>
    </row>
    <row r="313" spans="5:10">
      <c r="E313" s="49"/>
      <c r="F313" s="49"/>
      <c r="G313" s="49"/>
      <c r="H313" s="49"/>
      <c r="I313" s="49"/>
      <c r="J313" s="49"/>
    </row>
    <row r="314" spans="5:10">
      <c r="E314" s="49"/>
      <c r="F314" s="49"/>
      <c r="G314" s="49"/>
      <c r="H314" s="49"/>
      <c r="I314" s="49"/>
      <c r="J314" s="49"/>
    </row>
    <row r="315" spans="5:10">
      <c r="E315" s="49"/>
      <c r="F315" s="49"/>
      <c r="G315" s="49"/>
      <c r="H315" s="49"/>
      <c r="I315" s="49"/>
      <c r="J315" s="49"/>
    </row>
    <row r="316" spans="5:10">
      <c r="E316" s="49"/>
      <c r="F316" s="49"/>
      <c r="G316" s="49"/>
      <c r="H316" s="49"/>
      <c r="I316" s="49"/>
      <c r="J316" s="49"/>
    </row>
    <row r="317" spans="5:10">
      <c r="E317" s="49"/>
      <c r="F317" s="49"/>
      <c r="G317" s="49"/>
      <c r="H317" s="49"/>
      <c r="I317" s="49"/>
      <c r="J317" s="49"/>
    </row>
    <row r="318" spans="5:10">
      <c r="E318" s="49"/>
      <c r="F318" s="49"/>
      <c r="G318" s="49"/>
      <c r="H318" s="49"/>
      <c r="I318" s="49"/>
      <c r="J318" s="49"/>
    </row>
    <row r="319" spans="5:10">
      <c r="E319" s="49"/>
      <c r="F319" s="49"/>
      <c r="G319" s="49"/>
      <c r="H319" s="49"/>
      <c r="I319" s="49"/>
      <c r="J319" s="49"/>
    </row>
    <row r="320" spans="5:10">
      <c r="E320" s="49"/>
      <c r="F320" s="49"/>
      <c r="G320" s="49"/>
      <c r="H320" s="49"/>
      <c r="I320" s="49"/>
      <c r="J320" s="49"/>
    </row>
    <row r="321" spans="5:10">
      <c r="E321" s="49"/>
      <c r="F321" s="49"/>
      <c r="G321" s="49"/>
      <c r="H321" s="49"/>
      <c r="I321" s="49"/>
      <c r="J321" s="49"/>
    </row>
    <row r="322" spans="5:10">
      <c r="E322" s="49"/>
      <c r="F322" s="49"/>
      <c r="G322" s="49"/>
      <c r="H322" s="49"/>
      <c r="I322" s="49"/>
      <c r="J322" s="49"/>
    </row>
    <row r="323" spans="5:10">
      <c r="E323" s="49"/>
      <c r="F323" s="49"/>
      <c r="G323" s="49"/>
      <c r="H323" s="49"/>
      <c r="I323" s="49"/>
      <c r="J323" s="49"/>
    </row>
    <row r="324" spans="5:10">
      <c r="E324" s="49"/>
      <c r="F324" s="49"/>
      <c r="G324" s="49"/>
      <c r="H324" s="49"/>
      <c r="I324" s="49"/>
      <c r="J324" s="49"/>
    </row>
    <row r="325" spans="5:10">
      <c r="E325" s="49"/>
      <c r="F325" s="49"/>
      <c r="G325" s="49"/>
      <c r="H325" s="49"/>
      <c r="I325" s="49"/>
      <c r="J325" s="49"/>
    </row>
    <row r="326" spans="5:10">
      <c r="E326" s="49"/>
      <c r="F326" s="49"/>
      <c r="G326" s="49"/>
      <c r="H326" s="49"/>
      <c r="I326" s="49"/>
      <c r="J326" s="49"/>
    </row>
    <row r="327" spans="5:10">
      <c r="E327" s="49"/>
      <c r="F327" s="49"/>
      <c r="G327" s="49"/>
      <c r="H327" s="49"/>
      <c r="I327" s="49"/>
      <c r="J327" s="49"/>
    </row>
    <row r="328" spans="5:10">
      <c r="E328" s="49"/>
      <c r="F328" s="49"/>
      <c r="G328" s="49"/>
      <c r="H328" s="49"/>
      <c r="I328" s="49"/>
      <c r="J328" s="49"/>
    </row>
    <row r="329" spans="5:10">
      <c r="E329" s="49"/>
      <c r="F329" s="49"/>
      <c r="G329" s="49"/>
      <c r="H329" s="49"/>
      <c r="I329" s="49"/>
      <c r="J329" s="49"/>
    </row>
    <row r="330" spans="5:10">
      <c r="E330" s="49"/>
      <c r="F330" s="49"/>
      <c r="G330" s="49"/>
      <c r="H330" s="49"/>
      <c r="I330" s="49"/>
      <c r="J330" s="49"/>
    </row>
    <row r="331" spans="5:10">
      <c r="E331" s="49"/>
      <c r="F331" s="49"/>
      <c r="G331" s="49"/>
      <c r="H331" s="49"/>
      <c r="I331" s="49"/>
      <c r="J331" s="49"/>
    </row>
    <row r="332" spans="5:10">
      <c r="E332" s="49"/>
      <c r="F332" s="49"/>
      <c r="G332" s="49"/>
      <c r="H332" s="49"/>
      <c r="I332" s="49"/>
      <c r="J332" s="49"/>
    </row>
    <row r="333" spans="5:10">
      <c r="E333" s="49"/>
      <c r="F333" s="49"/>
      <c r="G333" s="49"/>
      <c r="H333" s="49"/>
      <c r="I333" s="49"/>
      <c r="J333" s="49"/>
    </row>
    <row r="334" spans="5:10">
      <c r="E334" s="49"/>
      <c r="F334" s="49"/>
      <c r="G334" s="49"/>
      <c r="H334" s="49"/>
      <c r="I334" s="49"/>
      <c r="J334" s="49"/>
    </row>
    <row r="335" spans="5:10">
      <c r="E335" s="49"/>
      <c r="F335" s="49"/>
      <c r="G335" s="49"/>
      <c r="H335" s="49"/>
      <c r="I335" s="49"/>
      <c r="J335" s="49"/>
    </row>
    <row r="336" spans="5:10">
      <c r="E336" s="49"/>
      <c r="F336" s="49"/>
      <c r="G336" s="49"/>
      <c r="H336" s="49"/>
      <c r="I336" s="49"/>
      <c r="J336" s="49"/>
    </row>
    <row r="337" spans="5:10">
      <c r="E337" s="49"/>
      <c r="F337" s="49"/>
      <c r="G337" s="49"/>
      <c r="H337" s="49"/>
      <c r="I337" s="49"/>
      <c r="J337" s="49"/>
    </row>
    <row r="338" spans="5:10">
      <c r="E338" s="49"/>
      <c r="F338" s="49"/>
      <c r="G338" s="49"/>
      <c r="H338" s="49"/>
      <c r="I338" s="49"/>
      <c r="J338" s="49"/>
    </row>
    <row r="339" spans="5:10">
      <c r="E339" s="49"/>
      <c r="F339" s="49"/>
      <c r="G339" s="49"/>
      <c r="H339" s="49"/>
      <c r="I339" s="49"/>
      <c r="J339" s="49"/>
    </row>
    <row r="340" spans="5:10">
      <c r="E340" s="49"/>
      <c r="F340" s="49"/>
      <c r="G340" s="49"/>
      <c r="H340" s="49"/>
      <c r="I340" s="49"/>
      <c r="J340" s="49"/>
    </row>
    <row r="341" spans="5:10">
      <c r="E341" s="49"/>
      <c r="F341" s="49"/>
      <c r="G341" s="49"/>
      <c r="H341" s="49"/>
      <c r="I341" s="49"/>
      <c r="J341" s="49"/>
    </row>
    <row r="342" spans="5:10">
      <c r="E342" s="49"/>
      <c r="F342" s="49"/>
      <c r="G342" s="49"/>
      <c r="H342" s="49"/>
      <c r="I342" s="49"/>
      <c r="J342" s="49"/>
    </row>
    <row r="343" spans="5:10">
      <c r="E343" s="49"/>
      <c r="F343" s="49"/>
      <c r="G343" s="49"/>
      <c r="H343" s="49"/>
      <c r="I343" s="49"/>
      <c r="J343" s="49"/>
    </row>
    <row r="344" spans="5:10">
      <c r="E344" s="49"/>
      <c r="F344" s="49"/>
      <c r="G344" s="49"/>
      <c r="H344" s="49"/>
      <c r="I344" s="49"/>
      <c r="J344" s="49"/>
    </row>
    <row r="345" spans="5:10">
      <c r="E345" s="49"/>
      <c r="F345" s="49"/>
      <c r="G345" s="49"/>
      <c r="H345" s="49"/>
      <c r="I345" s="49"/>
      <c r="J345" s="49"/>
    </row>
    <row r="346" spans="5:10">
      <c r="E346" s="49"/>
      <c r="F346" s="49"/>
      <c r="G346" s="49"/>
      <c r="H346" s="49"/>
      <c r="I346" s="49"/>
      <c r="J346" s="49"/>
    </row>
    <row r="347" spans="5:10">
      <c r="E347" s="49"/>
      <c r="F347" s="49"/>
      <c r="G347" s="49"/>
      <c r="H347" s="49"/>
      <c r="I347" s="49"/>
      <c r="J347" s="49"/>
    </row>
    <row r="348" spans="5:10">
      <c r="E348" s="49"/>
      <c r="F348" s="49"/>
      <c r="G348" s="49"/>
      <c r="H348" s="49"/>
      <c r="I348" s="49"/>
      <c r="J348" s="49"/>
    </row>
    <row r="349" spans="5:10">
      <c r="E349" s="49"/>
      <c r="F349" s="49"/>
      <c r="G349" s="49"/>
      <c r="H349" s="49"/>
      <c r="I349" s="49"/>
      <c r="J349" s="49"/>
    </row>
    <row r="350" spans="5:10">
      <c r="E350" s="49"/>
      <c r="F350" s="49"/>
      <c r="G350" s="49"/>
      <c r="H350" s="49"/>
      <c r="I350" s="49"/>
      <c r="J350" s="49"/>
    </row>
    <row r="351" spans="5:10">
      <c r="E351" s="49"/>
      <c r="F351" s="49"/>
      <c r="G351" s="49"/>
      <c r="H351" s="49"/>
      <c r="I351" s="49"/>
      <c r="J351" s="49"/>
    </row>
    <row r="352" spans="5:10">
      <c r="E352" s="49"/>
      <c r="F352" s="49"/>
      <c r="G352" s="49"/>
      <c r="H352" s="49"/>
      <c r="I352" s="49"/>
      <c r="J352" s="49"/>
    </row>
    <row r="353" spans="5:10">
      <c r="E353" s="49"/>
      <c r="F353" s="49"/>
      <c r="G353" s="49"/>
      <c r="H353" s="49"/>
      <c r="I353" s="49"/>
      <c r="J353" s="49"/>
    </row>
    <row r="354" spans="5:10">
      <c r="E354" s="49"/>
      <c r="F354" s="49"/>
      <c r="G354" s="49"/>
      <c r="H354" s="49"/>
      <c r="I354" s="49"/>
      <c r="J354" s="49"/>
    </row>
    <row r="355" spans="5:10">
      <c r="E355" s="49"/>
      <c r="F355" s="49"/>
      <c r="G355" s="49"/>
      <c r="H355" s="49"/>
      <c r="I355" s="49"/>
      <c r="J355" s="49"/>
    </row>
    <row r="356" spans="5:10">
      <c r="E356" s="49"/>
      <c r="F356" s="49"/>
      <c r="G356" s="49"/>
      <c r="H356" s="49"/>
      <c r="I356" s="49"/>
      <c r="J356" s="49"/>
    </row>
    <row r="357" spans="5:10">
      <c r="E357" s="49"/>
      <c r="F357" s="49"/>
      <c r="G357" s="49"/>
      <c r="H357" s="49"/>
      <c r="I357" s="49"/>
      <c r="J357" s="49"/>
    </row>
    <row r="358" spans="5:10">
      <c r="E358" s="49"/>
      <c r="F358" s="49"/>
      <c r="G358" s="49"/>
      <c r="H358" s="49"/>
      <c r="I358" s="49"/>
      <c r="J358" s="49"/>
    </row>
    <row r="359" spans="5:10">
      <c r="E359" s="49"/>
      <c r="F359" s="49"/>
      <c r="G359" s="49"/>
      <c r="H359" s="49"/>
      <c r="I359" s="49"/>
      <c r="J359" s="49"/>
    </row>
    <row r="360" spans="5:10">
      <c r="E360" s="49"/>
      <c r="F360" s="49"/>
      <c r="G360" s="49"/>
      <c r="H360" s="49"/>
      <c r="I360" s="49"/>
      <c r="J360" s="49"/>
    </row>
    <row r="361" spans="5:10">
      <c r="E361" s="49"/>
      <c r="F361" s="49"/>
      <c r="G361" s="49"/>
      <c r="H361" s="49"/>
      <c r="I361" s="49"/>
      <c r="J361" s="49"/>
    </row>
    <row r="362" spans="5:10">
      <c r="E362" s="49"/>
      <c r="F362" s="49"/>
      <c r="G362" s="49"/>
      <c r="H362" s="49"/>
      <c r="I362" s="49"/>
      <c r="J362" s="49"/>
    </row>
    <row r="363" spans="5:10">
      <c r="E363" s="49"/>
      <c r="F363" s="49"/>
      <c r="G363" s="49"/>
      <c r="H363" s="49"/>
      <c r="I363" s="49"/>
      <c r="J363" s="49"/>
    </row>
    <row r="364" spans="5:10">
      <c r="E364" s="49"/>
      <c r="F364" s="49"/>
      <c r="G364" s="49"/>
      <c r="H364" s="49"/>
      <c r="I364" s="49"/>
      <c r="J364" s="49"/>
    </row>
    <row r="365" spans="5:10">
      <c r="E365" s="49"/>
      <c r="F365" s="49"/>
      <c r="G365" s="49"/>
      <c r="H365" s="49"/>
      <c r="I365" s="49"/>
      <c r="J365" s="49"/>
    </row>
    <row r="366" spans="5:10">
      <c r="E366" s="49"/>
      <c r="F366" s="49"/>
      <c r="G366" s="49"/>
      <c r="H366" s="49"/>
      <c r="I366" s="49"/>
      <c r="J366" s="49"/>
    </row>
    <row r="367" spans="5:10">
      <c r="E367" s="49"/>
      <c r="F367" s="49"/>
      <c r="G367" s="49"/>
      <c r="H367" s="49"/>
      <c r="I367" s="49"/>
      <c r="J367" s="49"/>
    </row>
    <row r="368" spans="5:10">
      <c r="E368" s="49"/>
      <c r="F368" s="49"/>
      <c r="G368" s="49"/>
      <c r="H368" s="49"/>
      <c r="I368" s="49"/>
      <c r="J368" s="49"/>
    </row>
    <row r="369" spans="5:10">
      <c r="E369" s="49"/>
      <c r="F369" s="49"/>
      <c r="G369" s="49"/>
      <c r="H369" s="49"/>
      <c r="I369" s="49"/>
      <c r="J369" s="49"/>
    </row>
    <row r="370" spans="5:10">
      <c r="E370" s="49"/>
      <c r="F370" s="49"/>
      <c r="G370" s="49"/>
      <c r="H370" s="49"/>
      <c r="I370" s="49"/>
      <c r="J370" s="49"/>
    </row>
    <row r="371" spans="5:10">
      <c r="E371" s="49"/>
      <c r="F371" s="49"/>
      <c r="G371" s="49"/>
      <c r="H371" s="49"/>
      <c r="I371" s="49"/>
      <c r="J371" s="49"/>
    </row>
    <row r="372" spans="5:10">
      <c r="E372" s="49"/>
      <c r="F372" s="49"/>
      <c r="G372" s="49"/>
      <c r="H372" s="49"/>
      <c r="I372" s="49"/>
      <c r="J372" s="49"/>
    </row>
    <row r="373" spans="5:10">
      <c r="E373" s="49"/>
      <c r="F373" s="49"/>
      <c r="G373" s="49"/>
      <c r="H373" s="49"/>
      <c r="I373" s="49"/>
      <c r="J373" s="49"/>
    </row>
    <row r="374" spans="5:10">
      <c r="E374" s="49"/>
      <c r="F374" s="49"/>
      <c r="G374" s="49"/>
      <c r="H374" s="49"/>
      <c r="I374" s="49"/>
      <c r="J374" s="49"/>
    </row>
    <row r="375" spans="5:10">
      <c r="E375" s="49"/>
      <c r="F375" s="49"/>
      <c r="G375" s="49"/>
      <c r="H375" s="49"/>
      <c r="I375" s="49"/>
      <c r="J375" s="49"/>
    </row>
    <row r="376" spans="5:10">
      <c r="E376" s="49"/>
      <c r="F376" s="49"/>
      <c r="G376" s="49"/>
      <c r="H376" s="49"/>
      <c r="I376" s="49"/>
      <c r="J376" s="49"/>
    </row>
    <row r="377" spans="5:10">
      <c r="E377" s="49"/>
      <c r="F377" s="49"/>
      <c r="G377" s="49"/>
      <c r="H377" s="49"/>
      <c r="I377" s="49"/>
      <c r="J377" s="49"/>
    </row>
    <row r="378" spans="5:10">
      <c r="E378" s="49"/>
      <c r="F378" s="49"/>
      <c r="G378" s="49"/>
      <c r="H378" s="49"/>
      <c r="I378" s="49"/>
      <c r="J378" s="49"/>
    </row>
    <row r="379" spans="5:10">
      <c r="E379" s="49"/>
      <c r="F379" s="49"/>
      <c r="G379" s="49"/>
      <c r="H379" s="49"/>
      <c r="I379" s="49"/>
      <c r="J379" s="49"/>
    </row>
    <row r="380" spans="5:10">
      <c r="E380" s="49"/>
      <c r="F380" s="49"/>
      <c r="G380" s="49"/>
      <c r="H380" s="49"/>
      <c r="I380" s="49"/>
      <c r="J380" s="49"/>
    </row>
    <row r="381" spans="5:10">
      <c r="E381" s="49"/>
      <c r="F381" s="49"/>
      <c r="G381" s="49"/>
      <c r="H381" s="49"/>
      <c r="I381" s="49"/>
      <c r="J381" s="49"/>
    </row>
    <row r="382" spans="5:10">
      <c r="E382" s="49"/>
      <c r="F382" s="49"/>
      <c r="G382" s="49"/>
      <c r="H382" s="49"/>
      <c r="I382" s="49"/>
      <c r="J382" s="49"/>
    </row>
    <row r="383" spans="5:10">
      <c r="E383" s="49"/>
      <c r="F383" s="49"/>
      <c r="G383" s="49"/>
      <c r="H383" s="49"/>
      <c r="I383" s="49"/>
      <c r="J383" s="49"/>
    </row>
    <row r="384" spans="5:10">
      <c r="E384" s="49"/>
      <c r="F384" s="49"/>
      <c r="G384" s="49"/>
      <c r="H384" s="49"/>
      <c r="I384" s="49"/>
      <c r="J384" s="49"/>
    </row>
    <row r="385" spans="5:10">
      <c r="E385" s="49"/>
      <c r="F385" s="49"/>
      <c r="G385" s="49"/>
      <c r="H385" s="49"/>
      <c r="I385" s="49"/>
      <c r="J385" s="49"/>
    </row>
    <row r="386" spans="5:10">
      <c r="E386" s="49"/>
      <c r="F386" s="49"/>
      <c r="G386" s="49"/>
      <c r="H386" s="49"/>
      <c r="I386" s="49"/>
      <c r="J386" s="49"/>
    </row>
    <row r="387" spans="5:10">
      <c r="E387" s="49"/>
      <c r="F387" s="49"/>
      <c r="G387" s="49"/>
      <c r="H387" s="49"/>
      <c r="I387" s="49"/>
      <c r="J387" s="49"/>
    </row>
    <row r="388" spans="5:10">
      <c r="E388" s="49"/>
      <c r="F388" s="49"/>
      <c r="G388" s="49"/>
      <c r="H388" s="49"/>
      <c r="I388" s="49"/>
      <c r="J388" s="49"/>
    </row>
    <row r="389" spans="5:10">
      <c r="E389" s="49"/>
      <c r="F389" s="49"/>
      <c r="G389" s="49"/>
      <c r="H389" s="49"/>
      <c r="I389" s="49"/>
      <c r="J389" s="49"/>
    </row>
    <row r="390" spans="5:10">
      <c r="E390" s="49"/>
      <c r="F390" s="49"/>
      <c r="G390" s="49"/>
      <c r="H390" s="49"/>
      <c r="I390" s="49"/>
      <c r="J390" s="49"/>
    </row>
    <row r="391" spans="5:10">
      <c r="E391" s="49"/>
      <c r="F391" s="49"/>
      <c r="G391" s="49"/>
      <c r="H391" s="49"/>
      <c r="I391" s="49"/>
      <c r="J391" s="49"/>
    </row>
    <row r="392" spans="5:10">
      <c r="E392" s="49"/>
      <c r="F392" s="49"/>
      <c r="G392" s="49"/>
      <c r="H392" s="49"/>
      <c r="I392" s="49"/>
      <c r="J392" s="49"/>
    </row>
    <row r="393" spans="5:10">
      <c r="E393" s="49"/>
      <c r="F393" s="49"/>
      <c r="G393" s="49"/>
      <c r="H393" s="49"/>
      <c r="I393" s="49"/>
      <c r="J393" s="49"/>
    </row>
    <row r="394" spans="5:10">
      <c r="E394" s="49"/>
      <c r="F394" s="49"/>
      <c r="G394" s="49"/>
      <c r="H394" s="49"/>
      <c r="I394" s="49"/>
      <c r="J394" s="49"/>
    </row>
    <row r="395" spans="5:10">
      <c r="E395" s="49"/>
      <c r="F395" s="49"/>
      <c r="G395" s="49"/>
      <c r="H395" s="49"/>
      <c r="I395" s="49"/>
      <c r="J395" s="49"/>
    </row>
    <row r="396" spans="5:10">
      <c r="E396" s="49"/>
      <c r="F396" s="49"/>
      <c r="G396" s="49"/>
      <c r="H396" s="49"/>
      <c r="I396" s="49"/>
      <c r="J396" s="49"/>
    </row>
    <row r="397" spans="5:10">
      <c r="E397" s="49"/>
      <c r="F397" s="49"/>
      <c r="G397" s="49"/>
      <c r="H397" s="49"/>
      <c r="I397" s="49"/>
      <c r="J397" s="49"/>
    </row>
    <row r="398" spans="5:10">
      <c r="E398" s="49"/>
      <c r="F398" s="49"/>
      <c r="G398" s="49"/>
      <c r="H398" s="49"/>
      <c r="I398" s="49"/>
      <c r="J398" s="49"/>
    </row>
    <row r="399" spans="5:10">
      <c r="E399" s="49"/>
      <c r="F399" s="49"/>
      <c r="G399" s="49"/>
      <c r="H399" s="49"/>
      <c r="I399" s="49"/>
      <c r="J399" s="49"/>
    </row>
    <row r="400" spans="5:10">
      <c r="E400" s="49"/>
      <c r="F400" s="49"/>
      <c r="G400" s="49"/>
      <c r="H400" s="49"/>
      <c r="I400" s="49"/>
      <c r="J400" s="49"/>
    </row>
    <row r="401" spans="5:10">
      <c r="E401" s="49"/>
      <c r="F401" s="49"/>
      <c r="G401" s="49"/>
      <c r="H401" s="49"/>
      <c r="I401" s="49"/>
      <c r="J401" s="49"/>
    </row>
    <row r="402" spans="5:10">
      <c r="E402" s="49"/>
      <c r="F402" s="49"/>
      <c r="G402" s="49"/>
      <c r="H402" s="49"/>
      <c r="I402" s="49"/>
      <c r="J402" s="49"/>
    </row>
    <row r="403" spans="5:10">
      <c r="E403" s="49"/>
      <c r="F403" s="49"/>
      <c r="G403" s="49"/>
      <c r="H403" s="49"/>
      <c r="I403" s="49"/>
      <c r="J403" s="49"/>
    </row>
    <row r="404" spans="5:10">
      <c r="E404" s="49"/>
      <c r="F404" s="49"/>
      <c r="G404" s="49"/>
      <c r="H404" s="49"/>
      <c r="I404" s="49"/>
      <c r="J404" s="49"/>
    </row>
    <row r="405" spans="5:10">
      <c r="E405" s="49"/>
      <c r="F405" s="49"/>
      <c r="G405" s="49"/>
      <c r="H405" s="49"/>
      <c r="I405" s="49"/>
      <c r="J405" s="49"/>
    </row>
    <row r="406" spans="5:10">
      <c r="E406" s="49"/>
      <c r="F406" s="49"/>
      <c r="G406" s="49"/>
      <c r="H406" s="49"/>
      <c r="I406" s="49"/>
      <c r="J406" s="49"/>
    </row>
    <row r="407" spans="5:10">
      <c r="E407" s="49"/>
      <c r="F407" s="49"/>
      <c r="G407" s="49"/>
      <c r="H407" s="49"/>
      <c r="I407" s="49"/>
      <c r="J407" s="49"/>
    </row>
    <row r="408" spans="5:10">
      <c r="E408" s="49"/>
      <c r="F408" s="49"/>
      <c r="G408" s="49"/>
      <c r="H408" s="49"/>
      <c r="I408" s="49"/>
      <c r="J408" s="49"/>
    </row>
    <row r="409" spans="5:10">
      <c r="E409" s="49"/>
      <c r="F409" s="49"/>
      <c r="G409" s="49"/>
      <c r="H409" s="49"/>
      <c r="I409" s="49"/>
      <c r="J409" s="49"/>
    </row>
    <row r="410" spans="5:10">
      <c r="E410" s="49"/>
      <c r="F410" s="49"/>
      <c r="G410" s="49"/>
      <c r="H410" s="49"/>
      <c r="I410" s="49"/>
      <c r="J410" s="49"/>
    </row>
    <row r="411" spans="5:10">
      <c r="E411" s="49"/>
      <c r="F411" s="49"/>
      <c r="G411" s="49"/>
      <c r="H411" s="49"/>
      <c r="I411" s="49"/>
      <c r="J411" s="49"/>
    </row>
    <row r="412" spans="5:10">
      <c r="E412" s="49"/>
      <c r="F412" s="49"/>
      <c r="G412" s="49"/>
      <c r="H412" s="49"/>
      <c r="I412" s="49"/>
      <c r="J412" s="49"/>
    </row>
    <row r="413" spans="5:10">
      <c r="E413" s="49"/>
      <c r="F413" s="49"/>
      <c r="G413" s="49"/>
      <c r="H413" s="49"/>
      <c r="I413" s="49"/>
      <c r="J413" s="49"/>
    </row>
    <row r="414" spans="5:10">
      <c r="E414" s="49"/>
      <c r="F414" s="49"/>
      <c r="G414" s="49"/>
      <c r="H414" s="49"/>
      <c r="I414" s="49"/>
      <c r="J414" s="49"/>
    </row>
    <row r="415" spans="5:10">
      <c r="E415" s="49"/>
      <c r="F415" s="49"/>
      <c r="G415" s="49"/>
      <c r="H415" s="49"/>
      <c r="I415" s="49"/>
      <c r="J415" s="49"/>
    </row>
    <row r="416" spans="5:10">
      <c r="E416" s="49"/>
      <c r="F416" s="49"/>
      <c r="G416" s="49"/>
      <c r="H416" s="49"/>
      <c r="I416" s="49"/>
      <c r="J416" s="49"/>
    </row>
    <row r="417" spans="5:10">
      <c r="E417" s="49"/>
      <c r="F417" s="49"/>
      <c r="G417" s="49"/>
      <c r="H417" s="49"/>
      <c r="I417" s="49"/>
      <c r="J417" s="49"/>
    </row>
    <row r="418" spans="5:10">
      <c r="E418" s="49"/>
      <c r="F418" s="49"/>
      <c r="G418" s="49"/>
      <c r="H418" s="49"/>
      <c r="I418" s="49"/>
      <c r="J418" s="49"/>
    </row>
    <row r="419" spans="5:10">
      <c r="E419" s="49"/>
      <c r="F419" s="49"/>
      <c r="G419" s="49"/>
      <c r="H419" s="49"/>
      <c r="I419" s="49"/>
      <c r="J419" s="49"/>
    </row>
    <row r="420" spans="5:10">
      <c r="E420" s="49"/>
      <c r="F420" s="49"/>
      <c r="G420" s="49"/>
      <c r="H420" s="49"/>
      <c r="I420" s="49"/>
      <c r="J420" s="49"/>
    </row>
    <row r="421" spans="5:10">
      <c r="E421" s="49"/>
      <c r="F421" s="49"/>
      <c r="G421" s="49"/>
      <c r="H421" s="49"/>
      <c r="I421" s="49"/>
      <c r="J421" s="49"/>
    </row>
    <row r="422" spans="5:10">
      <c r="E422" s="49"/>
      <c r="F422" s="49"/>
      <c r="G422" s="49"/>
      <c r="H422" s="49"/>
      <c r="I422" s="49"/>
      <c r="J422" s="49"/>
    </row>
    <row r="423" spans="5:10">
      <c r="E423" s="49"/>
      <c r="F423" s="49"/>
      <c r="G423" s="49"/>
      <c r="H423" s="49"/>
      <c r="I423" s="49"/>
      <c r="J423" s="49"/>
    </row>
    <row r="424" spans="5:10">
      <c r="E424" s="49"/>
      <c r="F424" s="49"/>
      <c r="G424" s="49"/>
      <c r="H424" s="49"/>
      <c r="I424" s="49"/>
      <c r="J424" s="49"/>
    </row>
    <row r="425" spans="5:10">
      <c r="E425" s="49"/>
      <c r="F425" s="49"/>
      <c r="G425" s="49"/>
      <c r="H425" s="49"/>
      <c r="I425" s="49"/>
      <c r="J425" s="49"/>
    </row>
    <row r="426" spans="5:10">
      <c r="E426" s="49"/>
      <c r="F426" s="49"/>
      <c r="G426" s="49"/>
      <c r="H426" s="49"/>
      <c r="I426" s="49"/>
      <c r="J426" s="49"/>
    </row>
    <row r="427" spans="5:10">
      <c r="E427" s="49"/>
      <c r="F427" s="49"/>
      <c r="G427" s="49"/>
      <c r="H427" s="49"/>
      <c r="I427" s="49"/>
      <c r="J427" s="49"/>
    </row>
    <row r="428" spans="5:10">
      <c r="E428" s="49"/>
      <c r="F428" s="49"/>
      <c r="G428" s="49"/>
      <c r="H428" s="49"/>
      <c r="I428" s="49"/>
      <c r="J428" s="49"/>
    </row>
    <row r="429" spans="5:10">
      <c r="E429" s="49"/>
      <c r="F429" s="49"/>
      <c r="G429" s="49"/>
      <c r="H429" s="49"/>
      <c r="I429" s="49"/>
      <c r="J429" s="49"/>
    </row>
    <row r="430" spans="5:10">
      <c r="E430" s="49"/>
      <c r="F430" s="49"/>
      <c r="G430" s="49"/>
      <c r="H430" s="49"/>
      <c r="I430" s="49"/>
      <c r="J430" s="49"/>
    </row>
    <row r="431" spans="5:10">
      <c r="E431" s="49"/>
      <c r="F431" s="49"/>
      <c r="G431" s="49"/>
      <c r="H431" s="49"/>
      <c r="I431" s="49"/>
      <c r="J431" s="49"/>
    </row>
    <row r="432" spans="5:10">
      <c r="E432" s="49"/>
      <c r="F432" s="49"/>
      <c r="G432" s="49"/>
      <c r="H432" s="49"/>
      <c r="I432" s="49"/>
      <c r="J432" s="49"/>
    </row>
    <row r="433" spans="5:10">
      <c r="E433" s="49"/>
      <c r="F433" s="49"/>
      <c r="G433" s="49"/>
      <c r="H433" s="49"/>
      <c r="I433" s="49"/>
      <c r="J433" s="49"/>
    </row>
    <row r="434" spans="5:10">
      <c r="E434" s="49"/>
      <c r="F434" s="49"/>
      <c r="G434" s="49"/>
      <c r="H434" s="49"/>
      <c r="I434" s="49"/>
      <c r="J434" s="49"/>
    </row>
    <row r="435" spans="5:10">
      <c r="E435" s="49"/>
      <c r="F435" s="49"/>
      <c r="G435" s="49"/>
      <c r="H435" s="49"/>
      <c r="I435" s="49"/>
      <c r="J435" s="49"/>
    </row>
    <row r="436" spans="5:10">
      <c r="E436" s="49"/>
      <c r="F436" s="49"/>
      <c r="G436" s="49"/>
      <c r="H436" s="49"/>
      <c r="I436" s="49"/>
      <c r="J436" s="49"/>
    </row>
    <row r="437" spans="5:10">
      <c r="E437" s="49"/>
      <c r="F437" s="49"/>
      <c r="G437" s="49"/>
      <c r="H437" s="49"/>
      <c r="I437" s="49"/>
      <c r="J437" s="49"/>
    </row>
    <row r="438" spans="5:10">
      <c r="E438" s="49"/>
      <c r="F438" s="49"/>
      <c r="G438" s="49"/>
      <c r="H438" s="49"/>
      <c r="I438" s="49"/>
      <c r="J438" s="49"/>
    </row>
    <row r="439" spans="5:10">
      <c r="E439" s="49"/>
      <c r="F439" s="49"/>
      <c r="G439" s="49"/>
      <c r="H439" s="49"/>
      <c r="I439" s="49"/>
      <c r="J439" s="49"/>
    </row>
    <row r="440" spans="5:10">
      <c r="E440" s="49"/>
      <c r="F440" s="49"/>
      <c r="G440" s="49"/>
      <c r="H440" s="49"/>
      <c r="I440" s="49"/>
      <c r="J440" s="49"/>
    </row>
    <row r="441" spans="5:10">
      <c r="E441" s="49"/>
      <c r="F441" s="49"/>
      <c r="G441" s="49"/>
      <c r="H441" s="49"/>
      <c r="I441" s="49"/>
      <c r="J441" s="49"/>
    </row>
    <row r="442" spans="5:10">
      <c r="E442" s="49"/>
      <c r="F442" s="49"/>
      <c r="G442" s="49"/>
      <c r="H442" s="49"/>
      <c r="I442" s="49"/>
      <c r="J442" s="49"/>
    </row>
    <row r="443" spans="5:10">
      <c r="E443" s="49"/>
      <c r="F443" s="49"/>
      <c r="G443" s="49"/>
      <c r="H443" s="49"/>
      <c r="I443" s="49"/>
      <c r="J443" s="49"/>
    </row>
    <row r="444" spans="5:10">
      <c r="E444" s="49"/>
      <c r="F444" s="49"/>
      <c r="G444" s="49"/>
      <c r="H444" s="49"/>
      <c r="I444" s="49"/>
      <c r="J444" s="49"/>
    </row>
    <row r="445" spans="5:10">
      <c r="E445" s="49"/>
      <c r="F445" s="49"/>
      <c r="G445" s="49"/>
      <c r="H445" s="49"/>
      <c r="I445" s="49"/>
      <c r="J445" s="49"/>
    </row>
    <row r="446" spans="5:10">
      <c r="E446" s="49"/>
      <c r="F446" s="49"/>
      <c r="G446" s="49"/>
      <c r="H446" s="49"/>
      <c r="I446" s="49"/>
      <c r="J446" s="49"/>
    </row>
    <row r="447" spans="5:10">
      <c r="E447" s="49"/>
      <c r="F447" s="49"/>
      <c r="G447" s="49"/>
      <c r="H447" s="49"/>
      <c r="I447" s="49"/>
      <c r="J447" s="49"/>
    </row>
    <row r="448" spans="5:10">
      <c r="E448" s="49"/>
      <c r="F448" s="49"/>
      <c r="G448" s="49"/>
      <c r="H448" s="49"/>
      <c r="I448" s="49"/>
      <c r="J448" s="49"/>
    </row>
    <row r="449" spans="5:10">
      <c r="E449" s="49"/>
      <c r="F449" s="49"/>
      <c r="G449" s="49"/>
      <c r="H449" s="49"/>
      <c r="I449" s="49"/>
      <c r="J449" s="49"/>
    </row>
    <row r="450" spans="5:10">
      <c r="E450" s="49"/>
      <c r="F450" s="49"/>
      <c r="G450" s="49"/>
      <c r="H450" s="49"/>
      <c r="I450" s="49"/>
      <c r="J450" s="49"/>
    </row>
    <row r="451" spans="5:10">
      <c r="E451" s="49"/>
      <c r="F451" s="49"/>
      <c r="G451" s="49"/>
      <c r="H451" s="49"/>
      <c r="I451" s="49"/>
      <c r="J451" s="49"/>
    </row>
    <row r="452" spans="5:10">
      <c r="E452" s="49"/>
      <c r="F452" s="49"/>
      <c r="G452" s="49"/>
      <c r="H452" s="49"/>
      <c r="I452" s="49"/>
      <c r="J452" s="49"/>
    </row>
    <row r="453" spans="5:10">
      <c r="E453" s="49"/>
      <c r="F453" s="49"/>
      <c r="G453" s="49"/>
      <c r="H453" s="49"/>
      <c r="I453" s="49"/>
      <c r="J453" s="49"/>
    </row>
    <row r="454" spans="5:10">
      <c r="E454" s="49"/>
      <c r="F454" s="49"/>
      <c r="G454" s="49"/>
      <c r="H454" s="49"/>
      <c r="I454" s="49"/>
      <c r="J454" s="49"/>
    </row>
    <row r="455" spans="5:10">
      <c r="E455" s="49"/>
      <c r="F455" s="49"/>
      <c r="G455" s="49"/>
      <c r="H455" s="49"/>
      <c r="I455" s="49"/>
      <c r="J455" s="49"/>
    </row>
    <row r="456" spans="5:10">
      <c r="E456" s="49"/>
      <c r="F456" s="49"/>
      <c r="G456" s="49"/>
      <c r="H456" s="49"/>
      <c r="I456" s="49"/>
      <c r="J456" s="49"/>
    </row>
    <row r="457" spans="5:10">
      <c r="E457" s="49"/>
      <c r="F457" s="49"/>
      <c r="G457" s="49"/>
      <c r="H457" s="49"/>
      <c r="I457" s="49"/>
      <c r="J457" s="49"/>
    </row>
    <row r="458" spans="5:10">
      <c r="E458" s="49"/>
      <c r="F458" s="49"/>
      <c r="G458" s="49"/>
      <c r="H458" s="49"/>
      <c r="I458" s="49"/>
      <c r="J458" s="49"/>
    </row>
    <row r="459" spans="5:10">
      <c r="E459" s="49"/>
      <c r="F459" s="49"/>
      <c r="G459" s="49"/>
      <c r="H459" s="49"/>
      <c r="I459" s="49"/>
      <c r="J459" s="49"/>
    </row>
    <row r="460" spans="5:10">
      <c r="E460" s="49"/>
      <c r="F460" s="49"/>
      <c r="G460" s="49"/>
      <c r="H460" s="49"/>
      <c r="I460" s="49"/>
      <c r="J460" s="49"/>
    </row>
    <row r="461" spans="5:10">
      <c r="E461" s="49"/>
      <c r="F461" s="49"/>
      <c r="G461" s="49"/>
      <c r="H461" s="49"/>
      <c r="I461" s="49"/>
      <c r="J461" s="49"/>
    </row>
    <row r="462" spans="5:10">
      <c r="E462" s="49"/>
      <c r="F462" s="49"/>
      <c r="G462" s="49"/>
      <c r="H462" s="49"/>
      <c r="I462" s="49"/>
      <c r="J462" s="49"/>
    </row>
    <row r="463" spans="5:10">
      <c r="E463" s="49"/>
      <c r="F463" s="49"/>
      <c r="G463" s="49"/>
      <c r="H463" s="49"/>
      <c r="I463" s="49"/>
      <c r="J463" s="49"/>
    </row>
    <row r="464" spans="5:10">
      <c r="E464" s="49"/>
      <c r="F464" s="49"/>
      <c r="G464" s="49"/>
      <c r="H464" s="49"/>
      <c r="I464" s="49"/>
      <c r="J464" s="49"/>
    </row>
    <row r="465" spans="5:10">
      <c r="E465" s="49"/>
      <c r="F465" s="49"/>
      <c r="G465" s="49"/>
      <c r="H465" s="49"/>
      <c r="I465" s="49"/>
      <c r="J465" s="49"/>
    </row>
    <row r="466" spans="5:10">
      <c r="E466" s="49"/>
      <c r="F466" s="49"/>
      <c r="G466" s="49"/>
      <c r="H466" s="49"/>
      <c r="I466" s="49"/>
      <c r="J466" s="49"/>
    </row>
    <row r="467" spans="5:10">
      <c r="E467" s="49"/>
      <c r="F467" s="49"/>
      <c r="G467" s="49"/>
      <c r="H467" s="49"/>
      <c r="I467" s="49"/>
      <c r="J467" s="49"/>
    </row>
    <row r="468" spans="5:10">
      <c r="E468" s="49"/>
      <c r="F468" s="49"/>
      <c r="G468" s="49"/>
      <c r="H468" s="49"/>
      <c r="I468" s="49"/>
      <c r="J468" s="49"/>
    </row>
    <row r="469" spans="5:10">
      <c r="E469" s="49"/>
      <c r="F469" s="49"/>
      <c r="G469" s="49"/>
      <c r="H469" s="49"/>
      <c r="I469" s="49"/>
      <c r="J469" s="49"/>
    </row>
    <row r="470" spans="5:10">
      <c r="E470" s="49"/>
      <c r="F470" s="49"/>
      <c r="G470" s="49"/>
      <c r="H470" s="49"/>
      <c r="I470" s="49"/>
      <c r="J470" s="49"/>
    </row>
    <row r="471" spans="5:10">
      <c r="E471" s="49"/>
      <c r="F471" s="49"/>
      <c r="G471" s="49"/>
      <c r="H471" s="49"/>
      <c r="I471" s="49"/>
      <c r="J471" s="49"/>
    </row>
    <row r="472" spans="5:10">
      <c r="E472" s="49"/>
      <c r="F472" s="49"/>
      <c r="G472" s="49"/>
      <c r="H472" s="49"/>
      <c r="I472" s="49"/>
      <c r="J472" s="49"/>
    </row>
    <row r="473" spans="5:10">
      <c r="E473" s="49"/>
      <c r="F473" s="49"/>
      <c r="G473" s="49"/>
      <c r="H473" s="49"/>
      <c r="I473" s="49"/>
      <c r="J473" s="49"/>
    </row>
    <row r="474" spans="5:10">
      <c r="E474" s="49"/>
      <c r="F474" s="49"/>
      <c r="G474" s="49"/>
      <c r="H474" s="49"/>
      <c r="I474" s="49"/>
      <c r="J474" s="49"/>
    </row>
    <row r="475" spans="5:10">
      <c r="E475" s="49"/>
      <c r="F475" s="49"/>
      <c r="G475" s="49"/>
      <c r="H475" s="49"/>
      <c r="I475" s="49"/>
      <c r="J475" s="49"/>
    </row>
    <row r="476" spans="5:10">
      <c r="E476" s="49"/>
      <c r="F476" s="49"/>
      <c r="G476" s="49"/>
      <c r="H476" s="49"/>
      <c r="I476" s="49"/>
      <c r="J476" s="49"/>
    </row>
    <row r="477" spans="5:10">
      <c r="E477" s="49"/>
      <c r="F477" s="49"/>
      <c r="G477" s="49"/>
      <c r="H477" s="49"/>
      <c r="I477" s="49"/>
      <c r="J477" s="49"/>
    </row>
    <row r="478" spans="5:10">
      <c r="E478" s="49"/>
      <c r="F478" s="49"/>
      <c r="G478" s="49"/>
      <c r="H478" s="49"/>
      <c r="I478" s="49"/>
      <c r="J478" s="49"/>
    </row>
    <row r="479" spans="5:10">
      <c r="E479" s="49"/>
      <c r="F479" s="49"/>
      <c r="G479" s="49"/>
      <c r="H479" s="49"/>
      <c r="I479" s="49"/>
      <c r="J479" s="49"/>
    </row>
    <row r="480" spans="5:10">
      <c r="E480" s="49"/>
      <c r="F480" s="49"/>
      <c r="G480" s="49"/>
      <c r="H480" s="49"/>
      <c r="I480" s="49"/>
      <c r="J480" s="49"/>
    </row>
    <row r="481" spans="5:10">
      <c r="E481" s="49"/>
      <c r="F481" s="49"/>
      <c r="G481" s="49"/>
      <c r="H481" s="49"/>
      <c r="I481" s="49"/>
      <c r="J481" s="49"/>
    </row>
    <row r="482" spans="5:10">
      <c r="E482" s="49"/>
      <c r="F482" s="49"/>
      <c r="G482" s="49"/>
      <c r="H482" s="49"/>
      <c r="I482" s="49"/>
      <c r="J482" s="49"/>
    </row>
    <row r="483" spans="5:10">
      <c r="E483" s="49"/>
      <c r="F483" s="49"/>
      <c r="G483" s="49"/>
      <c r="H483" s="49"/>
      <c r="I483" s="49"/>
      <c r="J483" s="49"/>
    </row>
    <row r="484" spans="5:10">
      <c r="E484" s="49"/>
      <c r="F484" s="49"/>
      <c r="G484" s="49"/>
      <c r="H484" s="49"/>
      <c r="I484" s="49"/>
      <c r="J484" s="49"/>
    </row>
    <row r="485" spans="5:10">
      <c r="E485" s="49"/>
      <c r="F485" s="49"/>
      <c r="G485" s="49"/>
      <c r="H485" s="49"/>
      <c r="I485" s="49"/>
      <c r="J485" s="49"/>
    </row>
    <row r="486" spans="5:10">
      <c r="E486" s="49"/>
      <c r="F486" s="49"/>
      <c r="G486" s="49"/>
      <c r="H486" s="49"/>
      <c r="I486" s="49"/>
      <c r="J486" s="49"/>
    </row>
    <row r="487" spans="5:10">
      <c r="E487" s="49"/>
      <c r="F487" s="49"/>
      <c r="G487" s="49"/>
      <c r="H487" s="49"/>
      <c r="I487" s="49"/>
      <c r="J487" s="49"/>
    </row>
    <row r="488" spans="5:10">
      <c r="E488" s="49"/>
      <c r="F488" s="49"/>
      <c r="G488" s="49"/>
      <c r="H488" s="49"/>
      <c r="I488" s="49"/>
      <c r="J488" s="49"/>
    </row>
    <row r="489" spans="5:10">
      <c r="E489" s="49"/>
      <c r="F489" s="49"/>
      <c r="G489" s="49"/>
      <c r="H489" s="49"/>
      <c r="I489" s="49"/>
      <c r="J489" s="49"/>
    </row>
    <row r="490" spans="5:10">
      <c r="E490" s="49"/>
      <c r="F490" s="49"/>
      <c r="G490" s="49"/>
      <c r="H490" s="49"/>
      <c r="I490" s="49"/>
      <c r="J490" s="49"/>
    </row>
    <row r="491" spans="5:10">
      <c r="E491" s="49"/>
      <c r="F491" s="49"/>
      <c r="G491" s="49"/>
      <c r="H491" s="49"/>
      <c r="I491" s="49"/>
      <c r="J491" s="49"/>
    </row>
    <row r="492" spans="5:10">
      <c r="E492" s="49"/>
      <c r="F492" s="49"/>
      <c r="G492" s="49"/>
      <c r="H492" s="49"/>
      <c r="I492" s="49"/>
      <c r="J492" s="49"/>
    </row>
    <row r="493" spans="5:10">
      <c r="E493" s="49"/>
      <c r="F493" s="49"/>
      <c r="G493" s="49"/>
      <c r="H493" s="49"/>
      <c r="I493" s="49"/>
      <c r="J493" s="49"/>
    </row>
    <row r="494" spans="5:10">
      <c r="E494" s="49"/>
      <c r="F494" s="49"/>
      <c r="G494" s="49"/>
      <c r="H494" s="49"/>
      <c r="I494" s="49"/>
      <c r="J494" s="49"/>
    </row>
    <row r="495" spans="5:10">
      <c r="E495" s="49"/>
      <c r="F495" s="49"/>
      <c r="G495" s="49"/>
      <c r="H495" s="49"/>
      <c r="I495" s="49"/>
      <c r="J495" s="49"/>
    </row>
    <row r="496" spans="5:10">
      <c r="E496" s="49"/>
      <c r="F496" s="49"/>
      <c r="G496" s="49"/>
      <c r="H496" s="49"/>
      <c r="I496" s="49"/>
      <c r="J496" s="49"/>
    </row>
    <row r="497" spans="5:10">
      <c r="E497" s="49"/>
      <c r="F497" s="49"/>
      <c r="G497" s="49"/>
      <c r="H497" s="49"/>
      <c r="I497" s="49"/>
      <c r="J497" s="49"/>
    </row>
    <row r="498" spans="5:10">
      <c r="E498" s="49"/>
      <c r="F498" s="49"/>
      <c r="G498" s="49"/>
      <c r="H498" s="49"/>
      <c r="I498" s="49"/>
      <c r="J498" s="49"/>
    </row>
    <row r="499" spans="5:10">
      <c r="E499" s="49"/>
      <c r="F499" s="49"/>
      <c r="G499" s="49"/>
      <c r="H499" s="49"/>
      <c r="I499" s="49"/>
      <c r="J499" s="49"/>
    </row>
    <row r="500" spans="5:10">
      <c r="E500" s="49"/>
      <c r="F500" s="49"/>
      <c r="G500" s="49"/>
      <c r="H500" s="49"/>
      <c r="I500" s="49"/>
      <c r="J500" s="49"/>
    </row>
    <row r="501" spans="5:10">
      <c r="E501" s="49"/>
      <c r="F501" s="49"/>
      <c r="G501" s="49"/>
      <c r="H501" s="49"/>
      <c r="I501" s="49"/>
      <c r="J501" s="49"/>
    </row>
    <row r="502" spans="5:10">
      <c r="E502" s="49"/>
      <c r="F502" s="49"/>
      <c r="G502" s="49"/>
      <c r="H502" s="49"/>
      <c r="I502" s="49"/>
      <c r="J502" s="49"/>
    </row>
    <row r="503" spans="5:10">
      <c r="E503" s="49"/>
      <c r="F503" s="49"/>
      <c r="G503" s="49"/>
      <c r="H503" s="49"/>
      <c r="I503" s="49"/>
      <c r="J503" s="49"/>
    </row>
    <row r="504" spans="5:10">
      <c r="E504" s="49"/>
      <c r="F504" s="49"/>
      <c r="G504" s="49"/>
      <c r="H504" s="49"/>
      <c r="I504" s="49"/>
      <c r="J504" s="49"/>
    </row>
    <row r="505" spans="5:10">
      <c r="E505" s="49"/>
      <c r="F505" s="49"/>
      <c r="G505" s="49"/>
      <c r="H505" s="49"/>
      <c r="I505" s="49"/>
      <c r="J505" s="49"/>
    </row>
    <row r="506" spans="5:10">
      <c r="E506" s="49"/>
      <c r="F506" s="49"/>
      <c r="G506" s="49"/>
      <c r="H506" s="49"/>
      <c r="I506" s="49"/>
      <c r="J506" s="49"/>
    </row>
    <row r="507" spans="5:10">
      <c r="E507" s="49"/>
      <c r="F507" s="49"/>
      <c r="G507" s="49"/>
      <c r="H507" s="49"/>
      <c r="I507" s="49"/>
      <c r="J507" s="49"/>
    </row>
    <row r="508" spans="5:10">
      <c r="E508" s="49"/>
      <c r="F508" s="49"/>
      <c r="G508" s="49"/>
      <c r="H508" s="49"/>
      <c r="I508" s="49"/>
      <c r="J508" s="49"/>
    </row>
    <row r="509" spans="5:10">
      <c r="E509" s="49"/>
      <c r="F509" s="49"/>
      <c r="G509" s="49"/>
      <c r="H509" s="49"/>
      <c r="I509" s="49"/>
      <c r="J509" s="49"/>
    </row>
    <row r="510" spans="5:10">
      <c r="E510" s="49"/>
      <c r="F510" s="49"/>
      <c r="G510" s="49"/>
      <c r="H510" s="49"/>
      <c r="I510" s="49"/>
      <c r="J510" s="49"/>
    </row>
    <row r="511" spans="5:10">
      <c r="E511" s="49"/>
      <c r="F511" s="49"/>
      <c r="G511" s="49"/>
      <c r="H511" s="49"/>
      <c r="I511" s="49"/>
      <c r="J511" s="49"/>
    </row>
    <row r="512" spans="5:10">
      <c r="E512" s="49"/>
      <c r="F512" s="49"/>
      <c r="G512" s="49"/>
      <c r="H512" s="49"/>
      <c r="I512" s="49"/>
      <c r="J512" s="49"/>
    </row>
    <row r="513" spans="5:10">
      <c r="E513" s="49"/>
      <c r="F513" s="49"/>
      <c r="G513" s="49"/>
      <c r="H513" s="49"/>
      <c r="I513" s="49"/>
      <c r="J513" s="49"/>
    </row>
    <row r="514" spans="5:10">
      <c r="E514" s="49"/>
      <c r="F514" s="49"/>
      <c r="G514" s="49"/>
      <c r="H514" s="49"/>
      <c r="I514" s="49"/>
      <c r="J514" s="49"/>
    </row>
    <row r="515" spans="5:10">
      <c r="E515" s="49"/>
      <c r="F515" s="49"/>
      <c r="G515" s="49"/>
      <c r="H515" s="49"/>
      <c r="I515" s="49"/>
      <c r="J515" s="49"/>
    </row>
    <row r="516" spans="5:10">
      <c r="E516" s="49"/>
      <c r="F516" s="49"/>
      <c r="G516" s="49"/>
      <c r="H516" s="49"/>
      <c r="I516" s="49"/>
      <c r="J516" s="49"/>
    </row>
    <row r="517" spans="5:10">
      <c r="E517" s="49"/>
      <c r="F517" s="49"/>
      <c r="G517" s="49"/>
      <c r="H517" s="49"/>
      <c r="I517" s="49"/>
      <c r="J517" s="49"/>
    </row>
    <row r="518" spans="5:10">
      <c r="E518" s="49"/>
      <c r="F518" s="49"/>
      <c r="G518" s="49"/>
      <c r="H518" s="49"/>
      <c r="I518" s="49"/>
      <c r="J518" s="49"/>
    </row>
    <row r="519" spans="5:10">
      <c r="E519" s="49"/>
      <c r="F519" s="49"/>
      <c r="G519" s="49"/>
      <c r="H519" s="49"/>
      <c r="I519" s="49"/>
      <c r="J519" s="49"/>
    </row>
    <row r="520" spans="5:10">
      <c r="E520" s="49"/>
      <c r="F520" s="49"/>
      <c r="G520" s="49"/>
      <c r="H520" s="49"/>
      <c r="I520" s="49"/>
      <c r="J520" s="49"/>
    </row>
    <row r="521" spans="5:10">
      <c r="E521" s="49"/>
      <c r="F521" s="49"/>
      <c r="G521" s="49"/>
      <c r="H521" s="49"/>
      <c r="I521" s="49"/>
      <c r="J521" s="49"/>
    </row>
    <row r="522" spans="5:10">
      <c r="E522" s="49"/>
      <c r="F522" s="49"/>
      <c r="G522" s="49"/>
      <c r="H522" s="49"/>
      <c r="I522" s="49"/>
      <c r="J522" s="49"/>
    </row>
    <row r="523" spans="5:10">
      <c r="E523" s="49"/>
      <c r="F523" s="49"/>
      <c r="G523" s="49"/>
      <c r="H523" s="49"/>
      <c r="I523" s="49"/>
      <c r="J523" s="49"/>
    </row>
    <row r="524" spans="5:10">
      <c r="E524" s="49"/>
      <c r="F524" s="49"/>
      <c r="G524" s="49"/>
      <c r="H524" s="49"/>
      <c r="I524" s="49"/>
      <c r="J524" s="49"/>
    </row>
    <row r="525" spans="5:10">
      <c r="E525" s="49"/>
      <c r="F525" s="49"/>
      <c r="G525" s="49"/>
      <c r="H525" s="49"/>
      <c r="I525" s="49"/>
      <c r="J525" s="49"/>
    </row>
    <row r="526" spans="5:10">
      <c r="E526" s="49"/>
      <c r="F526" s="49"/>
      <c r="G526" s="49"/>
      <c r="H526" s="49"/>
      <c r="I526" s="49"/>
      <c r="J526" s="49"/>
    </row>
    <row r="527" spans="5:10">
      <c r="E527" s="49"/>
      <c r="F527" s="49"/>
      <c r="G527" s="49"/>
      <c r="H527" s="49"/>
      <c r="I527" s="49"/>
      <c r="J527" s="49"/>
    </row>
    <row r="528" spans="5:10">
      <c r="E528" s="49"/>
      <c r="F528" s="49"/>
      <c r="G528" s="49"/>
      <c r="H528" s="49"/>
      <c r="I528" s="49"/>
      <c r="J528" s="49"/>
    </row>
    <row r="529" spans="5:10">
      <c r="E529" s="49"/>
      <c r="F529" s="49"/>
      <c r="G529" s="49"/>
      <c r="H529" s="49"/>
      <c r="I529" s="49"/>
      <c r="J529" s="49"/>
    </row>
    <row r="530" spans="5:10">
      <c r="E530" s="49"/>
      <c r="F530" s="49"/>
      <c r="G530" s="49"/>
      <c r="H530" s="49"/>
      <c r="I530" s="49"/>
      <c r="J530" s="49"/>
    </row>
    <row r="531" spans="5:10">
      <c r="E531" s="49"/>
      <c r="F531" s="49"/>
      <c r="G531" s="49"/>
      <c r="H531" s="49"/>
      <c r="I531" s="49"/>
      <c r="J531" s="49"/>
    </row>
    <row r="532" spans="5:10">
      <c r="E532" s="49"/>
      <c r="F532" s="49"/>
      <c r="G532" s="49"/>
      <c r="H532" s="49"/>
      <c r="I532" s="49"/>
      <c r="J532" s="49"/>
    </row>
    <row r="533" spans="5:10">
      <c r="E533" s="49"/>
      <c r="F533" s="49"/>
      <c r="G533" s="49"/>
      <c r="H533" s="49"/>
      <c r="I533" s="49"/>
      <c r="J533" s="49"/>
    </row>
    <row r="534" spans="5:10">
      <c r="E534" s="49"/>
      <c r="F534" s="49"/>
      <c r="G534" s="49"/>
      <c r="H534" s="49"/>
      <c r="I534" s="49"/>
      <c r="J534" s="49"/>
    </row>
    <row r="535" spans="5:10">
      <c r="E535" s="49"/>
      <c r="F535" s="49"/>
      <c r="G535" s="49"/>
      <c r="H535" s="49"/>
      <c r="I535" s="49"/>
      <c r="J535" s="49"/>
    </row>
    <row r="536" spans="5:10">
      <c r="E536" s="49"/>
      <c r="F536" s="49"/>
      <c r="G536" s="49"/>
      <c r="H536" s="49"/>
      <c r="I536" s="49"/>
      <c r="J536" s="49"/>
    </row>
    <row r="537" spans="5:10">
      <c r="E537" s="49"/>
      <c r="F537" s="49"/>
      <c r="G537" s="49"/>
      <c r="H537" s="49"/>
      <c r="I537" s="49"/>
      <c r="J537" s="49"/>
    </row>
    <row r="538" spans="5:10">
      <c r="E538" s="49"/>
      <c r="F538" s="49"/>
      <c r="G538" s="49"/>
      <c r="H538" s="49"/>
      <c r="I538" s="49"/>
      <c r="J538" s="49"/>
    </row>
    <row r="539" spans="5:10">
      <c r="E539" s="49"/>
      <c r="F539" s="49"/>
      <c r="G539" s="49"/>
      <c r="H539" s="49"/>
      <c r="I539" s="49"/>
      <c r="J539" s="49"/>
    </row>
    <row r="540" spans="5:10">
      <c r="E540" s="49"/>
      <c r="F540" s="49"/>
      <c r="G540" s="49"/>
      <c r="H540" s="49"/>
      <c r="I540" s="49"/>
      <c r="J540" s="49"/>
    </row>
    <row r="541" spans="5:10">
      <c r="E541" s="49"/>
      <c r="F541" s="49"/>
      <c r="G541" s="49"/>
      <c r="H541" s="49"/>
      <c r="I541" s="49"/>
      <c r="J541" s="49"/>
    </row>
    <row r="542" spans="5:10">
      <c r="E542" s="49"/>
      <c r="F542" s="49"/>
      <c r="G542" s="49"/>
      <c r="H542" s="49"/>
      <c r="I542" s="49"/>
      <c r="J542" s="49"/>
    </row>
    <row r="543" spans="5:10">
      <c r="E543" s="49"/>
      <c r="F543" s="49"/>
      <c r="G543" s="49"/>
      <c r="H543" s="49"/>
      <c r="I543" s="49"/>
      <c r="J543" s="49"/>
    </row>
    <row r="544" spans="5:10">
      <c r="E544" s="49"/>
      <c r="F544" s="49"/>
      <c r="G544" s="49"/>
      <c r="H544" s="49"/>
      <c r="I544" s="49"/>
      <c r="J544" s="49"/>
    </row>
    <row r="545" spans="5:10">
      <c r="E545" s="49"/>
      <c r="F545" s="49"/>
      <c r="G545" s="49"/>
      <c r="H545" s="49"/>
      <c r="I545" s="49"/>
      <c r="J545" s="49"/>
    </row>
    <row r="546" spans="5:10">
      <c r="E546" s="49"/>
      <c r="F546" s="49"/>
      <c r="G546" s="49"/>
      <c r="H546" s="49"/>
      <c r="I546" s="49"/>
      <c r="J546" s="49"/>
    </row>
    <row r="547" spans="5:10">
      <c r="E547" s="49"/>
      <c r="F547" s="49"/>
      <c r="G547" s="49"/>
      <c r="H547" s="49"/>
      <c r="I547" s="49"/>
      <c r="J547" s="49"/>
    </row>
    <row r="548" spans="5:10">
      <c r="E548" s="49"/>
      <c r="F548" s="49"/>
      <c r="G548" s="49"/>
      <c r="H548" s="49"/>
      <c r="I548" s="49"/>
      <c r="J548" s="49"/>
    </row>
    <row r="549" spans="5:10">
      <c r="E549" s="49"/>
      <c r="F549" s="49"/>
      <c r="G549" s="49"/>
      <c r="H549" s="49"/>
      <c r="I549" s="49"/>
      <c r="J549" s="49"/>
    </row>
    <row r="550" spans="5:10">
      <c r="E550" s="49"/>
      <c r="F550" s="49"/>
      <c r="G550" s="49"/>
      <c r="H550" s="49"/>
      <c r="I550" s="49"/>
      <c r="J550" s="49"/>
    </row>
    <row r="551" spans="5:10">
      <c r="E551" s="49"/>
      <c r="F551" s="49"/>
      <c r="G551" s="49"/>
      <c r="H551" s="49"/>
      <c r="I551" s="49"/>
      <c r="J551" s="49"/>
    </row>
    <row r="552" spans="5:10">
      <c r="E552" s="49"/>
      <c r="F552" s="49"/>
      <c r="G552" s="49"/>
      <c r="H552" s="49"/>
      <c r="I552" s="49"/>
      <c r="J552" s="49"/>
    </row>
    <row r="553" spans="5:10">
      <c r="E553" s="49"/>
      <c r="F553" s="49"/>
      <c r="G553" s="49"/>
      <c r="H553" s="49"/>
      <c r="I553" s="49"/>
      <c r="J553" s="49"/>
    </row>
    <row r="554" spans="5:10">
      <c r="E554" s="49"/>
      <c r="F554" s="49"/>
      <c r="G554" s="49"/>
      <c r="H554" s="49"/>
      <c r="I554" s="49"/>
      <c r="J554" s="49"/>
    </row>
    <row r="555" spans="5:10">
      <c r="E555" s="49"/>
      <c r="F555" s="49"/>
      <c r="G555" s="49"/>
      <c r="H555" s="49"/>
      <c r="I555" s="49"/>
      <c r="J555" s="49"/>
    </row>
    <row r="556" spans="5:10">
      <c r="E556" s="49"/>
      <c r="F556" s="49"/>
      <c r="G556" s="49"/>
      <c r="H556" s="49"/>
      <c r="I556" s="49"/>
      <c r="J556" s="49"/>
    </row>
    <row r="557" spans="5:10">
      <c r="E557" s="49"/>
      <c r="F557" s="49"/>
      <c r="G557" s="49"/>
      <c r="H557" s="49"/>
      <c r="I557" s="49"/>
      <c r="J557" s="49"/>
    </row>
    <row r="558" spans="5:10">
      <c r="E558" s="49"/>
      <c r="F558" s="49"/>
      <c r="G558" s="49"/>
      <c r="H558" s="49"/>
      <c r="I558" s="49"/>
      <c r="J558" s="49"/>
    </row>
    <row r="559" spans="5:10">
      <c r="E559" s="49"/>
      <c r="F559" s="49"/>
      <c r="G559" s="49"/>
      <c r="H559" s="49"/>
      <c r="I559" s="49"/>
      <c r="J559" s="49"/>
    </row>
    <row r="560" spans="5:10">
      <c r="E560" s="49"/>
      <c r="F560" s="49"/>
      <c r="G560" s="49"/>
      <c r="H560" s="49"/>
      <c r="I560" s="49"/>
      <c r="J560" s="49"/>
    </row>
    <row r="561" spans="5:10">
      <c r="E561" s="49"/>
      <c r="F561" s="49"/>
      <c r="G561" s="49"/>
      <c r="H561" s="49"/>
      <c r="I561" s="49"/>
      <c r="J561" s="49"/>
    </row>
    <row r="562" spans="5:10">
      <c r="E562" s="49"/>
      <c r="F562" s="49"/>
      <c r="G562" s="49"/>
      <c r="H562" s="49"/>
      <c r="I562" s="49"/>
      <c r="J562" s="49"/>
    </row>
    <row r="563" spans="5:10">
      <c r="E563" s="49"/>
      <c r="F563" s="49"/>
      <c r="G563" s="49"/>
      <c r="H563" s="49"/>
      <c r="I563" s="49"/>
      <c r="J563" s="49"/>
    </row>
    <row r="564" spans="5:10">
      <c r="E564" s="49"/>
      <c r="F564" s="49"/>
      <c r="G564" s="49"/>
      <c r="H564" s="49"/>
      <c r="I564" s="49"/>
      <c r="J564" s="49"/>
    </row>
    <row r="565" spans="5:10">
      <c r="E565" s="49"/>
      <c r="F565" s="49"/>
      <c r="G565" s="49"/>
      <c r="H565" s="49"/>
      <c r="I565" s="49"/>
      <c r="J565" s="49"/>
    </row>
    <row r="566" spans="5:10">
      <c r="E566" s="49"/>
      <c r="F566" s="49"/>
      <c r="G566" s="49"/>
      <c r="H566" s="49"/>
      <c r="I566" s="49"/>
      <c r="J566" s="49"/>
    </row>
    <row r="567" spans="5:10">
      <c r="E567" s="49"/>
      <c r="F567" s="49"/>
      <c r="G567" s="49"/>
      <c r="H567" s="49"/>
      <c r="I567" s="49"/>
      <c r="J567" s="49"/>
    </row>
    <row r="568" spans="5:10">
      <c r="E568" s="49"/>
      <c r="F568" s="49"/>
      <c r="G568" s="49"/>
      <c r="H568" s="49"/>
      <c r="I568" s="49"/>
      <c r="J568" s="49"/>
    </row>
    <row r="569" spans="5:10">
      <c r="E569" s="49"/>
      <c r="F569" s="49"/>
      <c r="G569" s="49"/>
      <c r="H569" s="49"/>
      <c r="I569" s="49"/>
      <c r="J569" s="49"/>
    </row>
    <row r="570" spans="5:10">
      <c r="E570" s="49"/>
      <c r="F570" s="49"/>
      <c r="G570" s="49"/>
      <c r="H570" s="49"/>
      <c r="I570" s="49"/>
      <c r="J570" s="49"/>
    </row>
    <row r="571" spans="5:10">
      <c r="E571" s="49"/>
      <c r="F571" s="49"/>
      <c r="G571" s="49"/>
      <c r="H571" s="49"/>
      <c r="I571" s="49"/>
      <c r="J571" s="49"/>
    </row>
    <row r="572" spans="5:10">
      <c r="E572" s="49"/>
      <c r="F572" s="49"/>
      <c r="G572" s="49"/>
      <c r="H572" s="49"/>
      <c r="I572" s="49"/>
      <c r="J572" s="49"/>
    </row>
    <row r="573" spans="5:10">
      <c r="E573" s="49"/>
      <c r="F573" s="49"/>
      <c r="G573" s="49"/>
      <c r="H573" s="49"/>
      <c r="I573" s="49"/>
      <c r="J573" s="49"/>
    </row>
    <row r="574" spans="5:10">
      <c r="E574" s="49"/>
      <c r="F574" s="49"/>
      <c r="G574" s="49"/>
      <c r="H574" s="49"/>
      <c r="I574" s="49"/>
      <c r="J574" s="49"/>
    </row>
    <row r="575" spans="5:10">
      <c r="E575" s="49"/>
      <c r="F575" s="49"/>
      <c r="G575" s="49"/>
      <c r="H575" s="49"/>
      <c r="I575" s="49"/>
      <c r="J575" s="49"/>
    </row>
    <row r="576" spans="5:10">
      <c r="E576" s="49"/>
      <c r="F576" s="49"/>
      <c r="G576" s="49"/>
      <c r="H576" s="49"/>
      <c r="I576" s="49"/>
      <c r="J576" s="49"/>
    </row>
    <row r="577" spans="5:10">
      <c r="E577" s="49"/>
      <c r="F577" s="49"/>
      <c r="G577" s="49"/>
      <c r="H577" s="49"/>
      <c r="I577" s="49"/>
      <c r="J577" s="49"/>
    </row>
    <row r="578" spans="5:10">
      <c r="E578" s="49"/>
      <c r="F578" s="49"/>
      <c r="G578" s="49"/>
      <c r="H578" s="49"/>
      <c r="I578" s="49"/>
      <c r="J578" s="49"/>
    </row>
    <row r="579" spans="5:10">
      <c r="E579" s="49"/>
      <c r="F579" s="49"/>
      <c r="G579" s="49"/>
      <c r="H579" s="49"/>
      <c r="I579" s="49"/>
      <c r="J579" s="49"/>
    </row>
    <row r="580" spans="5:10">
      <c r="E580" s="49"/>
      <c r="F580" s="49"/>
      <c r="G580" s="49"/>
      <c r="H580" s="49"/>
      <c r="I580" s="49"/>
      <c r="J580" s="49"/>
    </row>
    <row r="581" spans="5:10">
      <c r="E581" s="49"/>
      <c r="F581" s="49"/>
      <c r="G581" s="49"/>
      <c r="H581" s="49"/>
      <c r="I581" s="49"/>
      <c r="J581" s="49"/>
    </row>
    <row r="582" spans="5:10">
      <c r="E582" s="49"/>
      <c r="F582" s="49"/>
      <c r="G582" s="49"/>
      <c r="H582" s="49"/>
      <c r="I582" s="49"/>
      <c r="J582" s="49"/>
    </row>
    <row r="583" spans="5:10">
      <c r="E583" s="49"/>
      <c r="F583" s="49"/>
      <c r="G583" s="49"/>
      <c r="H583" s="49"/>
      <c r="I583" s="49"/>
      <c r="J583" s="49"/>
    </row>
    <row r="584" spans="5:10">
      <c r="E584" s="49"/>
      <c r="F584" s="49"/>
      <c r="G584" s="49"/>
      <c r="H584" s="49"/>
      <c r="I584" s="49"/>
      <c r="J584" s="49"/>
    </row>
    <row r="585" spans="5:10">
      <c r="E585" s="49"/>
      <c r="F585" s="49"/>
      <c r="G585" s="49"/>
      <c r="H585" s="49"/>
      <c r="I585" s="49"/>
      <c r="J585" s="49"/>
    </row>
    <row r="586" spans="5:10">
      <c r="E586" s="49"/>
      <c r="F586" s="49"/>
      <c r="G586" s="49"/>
      <c r="H586" s="49"/>
      <c r="I586" s="49"/>
      <c r="J586" s="49"/>
    </row>
    <row r="587" spans="5:10">
      <c r="E587" s="49"/>
      <c r="F587" s="49"/>
      <c r="G587" s="49"/>
      <c r="H587" s="49"/>
      <c r="I587" s="49"/>
      <c r="J587" s="49"/>
    </row>
    <row r="588" spans="5:10">
      <c r="E588" s="49"/>
      <c r="F588" s="49"/>
      <c r="G588" s="49"/>
      <c r="H588" s="49"/>
      <c r="I588" s="49"/>
      <c r="J588" s="49"/>
    </row>
    <row r="589" spans="5:10">
      <c r="E589" s="49"/>
      <c r="F589" s="49"/>
      <c r="G589" s="49"/>
      <c r="H589" s="49"/>
      <c r="I589" s="49"/>
      <c r="J589" s="49"/>
    </row>
    <row r="590" spans="5:10">
      <c r="E590" s="49"/>
      <c r="F590" s="49"/>
      <c r="G590" s="49"/>
      <c r="H590" s="49"/>
      <c r="I590" s="49"/>
      <c r="J590" s="49"/>
    </row>
    <row r="591" spans="5:10">
      <c r="E591" s="49"/>
      <c r="F591" s="49"/>
      <c r="G591" s="49"/>
      <c r="H591" s="49"/>
      <c r="I591" s="49"/>
      <c r="J591" s="49"/>
    </row>
    <row r="592" spans="5:10">
      <c r="E592" s="49"/>
      <c r="F592" s="49"/>
      <c r="G592" s="49"/>
      <c r="H592" s="49"/>
      <c r="I592" s="49"/>
      <c r="J592" s="49"/>
    </row>
    <row r="593" spans="5:10">
      <c r="E593" s="49"/>
      <c r="F593" s="49"/>
      <c r="G593" s="49"/>
      <c r="H593" s="49"/>
      <c r="I593" s="49"/>
      <c r="J593" s="49"/>
    </row>
    <row r="594" spans="5:10">
      <c r="E594" s="49"/>
      <c r="F594" s="49"/>
      <c r="G594" s="49"/>
      <c r="H594" s="49"/>
      <c r="I594" s="49"/>
      <c r="J594" s="49"/>
    </row>
    <row r="595" spans="5:10">
      <c r="E595" s="49"/>
      <c r="F595" s="49"/>
      <c r="G595" s="49"/>
      <c r="H595" s="49"/>
      <c r="I595" s="49"/>
      <c r="J595" s="49"/>
    </row>
    <row r="596" spans="5:10">
      <c r="E596" s="49"/>
      <c r="F596" s="49"/>
      <c r="G596" s="49"/>
      <c r="H596" s="49"/>
      <c r="I596" s="49"/>
      <c r="J596" s="49"/>
    </row>
    <row r="597" spans="5:10">
      <c r="E597" s="49"/>
      <c r="F597" s="49"/>
      <c r="G597" s="49"/>
      <c r="H597" s="49"/>
      <c r="I597" s="49"/>
      <c r="J597" s="49"/>
    </row>
    <row r="598" spans="5:10">
      <c r="E598" s="49"/>
      <c r="F598" s="49"/>
      <c r="G598" s="49"/>
      <c r="H598" s="49"/>
      <c r="I598" s="49"/>
      <c r="J598" s="49"/>
    </row>
    <row r="599" spans="5:10">
      <c r="E599" s="49"/>
      <c r="F599" s="49"/>
      <c r="G599" s="49"/>
      <c r="H599" s="49"/>
      <c r="I599" s="49"/>
      <c r="J599" s="49"/>
    </row>
    <row r="600" spans="5:10">
      <c r="E600" s="49"/>
      <c r="F600" s="49"/>
      <c r="G600" s="49"/>
      <c r="H600" s="49"/>
      <c r="I600" s="49"/>
      <c r="J600" s="49"/>
    </row>
    <row r="601" spans="5:10">
      <c r="E601" s="49"/>
      <c r="F601" s="49"/>
      <c r="G601" s="49"/>
      <c r="H601" s="49"/>
      <c r="I601" s="49"/>
      <c r="J601" s="49"/>
    </row>
    <row r="602" spans="5:10">
      <c r="E602" s="49"/>
      <c r="F602" s="49"/>
      <c r="G602" s="49"/>
      <c r="H602" s="49"/>
      <c r="I602" s="49"/>
      <c r="J602" s="49"/>
    </row>
    <row r="603" spans="5:10">
      <c r="E603" s="49"/>
      <c r="F603" s="49"/>
      <c r="G603" s="49"/>
      <c r="H603" s="49"/>
      <c r="I603" s="49"/>
      <c r="J603" s="49"/>
    </row>
    <row r="604" spans="5:10">
      <c r="E604" s="49"/>
      <c r="F604" s="49"/>
      <c r="G604" s="49"/>
      <c r="H604" s="49"/>
      <c r="I604" s="49"/>
      <c r="J604" s="49"/>
    </row>
    <row r="605" spans="5:10">
      <c r="E605" s="49"/>
      <c r="F605" s="49"/>
      <c r="G605" s="49"/>
      <c r="H605" s="49"/>
      <c r="I605" s="49"/>
      <c r="J605" s="49"/>
    </row>
    <row r="606" spans="5:10">
      <c r="E606" s="49"/>
      <c r="F606" s="49"/>
      <c r="G606" s="49"/>
      <c r="H606" s="49"/>
      <c r="I606" s="49"/>
      <c r="J606" s="49"/>
    </row>
    <row r="607" spans="5:10">
      <c r="E607" s="49"/>
      <c r="F607" s="49"/>
      <c r="G607" s="49"/>
      <c r="H607" s="49"/>
      <c r="I607" s="49"/>
      <c r="J607" s="49"/>
    </row>
    <row r="608" spans="5:10">
      <c r="E608" s="49"/>
      <c r="F608" s="49"/>
      <c r="G608" s="49"/>
      <c r="H608" s="49"/>
      <c r="I608" s="49"/>
      <c r="J608" s="49"/>
    </row>
    <row r="609" spans="5:10">
      <c r="E609" s="49"/>
      <c r="F609" s="49"/>
      <c r="G609" s="49"/>
      <c r="H609" s="49"/>
      <c r="I609" s="49"/>
      <c r="J609" s="49"/>
    </row>
    <row r="610" spans="5:10">
      <c r="E610" s="49"/>
      <c r="F610" s="49"/>
      <c r="G610" s="49"/>
      <c r="H610" s="49"/>
      <c r="I610" s="49"/>
      <c r="J610" s="49"/>
    </row>
    <row r="611" spans="5:10">
      <c r="E611" s="49"/>
      <c r="F611" s="49"/>
      <c r="G611" s="49"/>
      <c r="H611" s="49"/>
      <c r="I611" s="49"/>
      <c r="J611" s="49"/>
    </row>
    <row r="612" spans="5:10">
      <c r="E612" s="49"/>
      <c r="F612" s="49"/>
      <c r="G612" s="49"/>
      <c r="H612" s="49"/>
      <c r="I612" s="49"/>
      <c r="J612" s="49"/>
    </row>
    <row r="613" spans="5:10">
      <c r="E613" s="49"/>
      <c r="F613" s="49"/>
      <c r="G613" s="49"/>
      <c r="H613" s="49"/>
      <c r="I613" s="49"/>
      <c r="J613" s="49"/>
    </row>
    <row r="614" spans="5:10">
      <c r="E614" s="49"/>
      <c r="F614" s="49"/>
      <c r="G614" s="49"/>
      <c r="H614" s="49"/>
      <c r="I614" s="49"/>
      <c r="J614" s="49"/>
    </row>
    <row r="615" spans="5:10">
      <c r="E615" s="49"/>
      <c r="F615" s="49"/>
      <c r="G615" s="49"/>
      <c r="H615" s="49"/>
      <c r="I615" s="49"/>
      <c r="J615" s="49"/>
    </row>
    <row r="616" spans="5:10">
      <c r="E616" s="49"/>
      <c r="F616" s="49"/>
      <c r="G616" s="49"/>
      <c r="H616" s="49"/>
      <c r="I616" s="49"/>
      <c r="J616" s="49"/>
    </row>
    <row r="617" spans="5:10">
      <c r="E617" s="49"/>
      <c r="F617" s="49"/>
      <c r="G617" s="49"/>
      <c r="H617" s="49"/>
      <c r="I617" s="49"/>
      <c r="J617" s="49"/>
    </row>
    <row r="618" spans="5:10">
      <c r="E618" s="49"/>
      <c r="F618" s="49"/>
      <c r="G618" s="49"/>
      <c r="H618" s="49"/>
      <c r="I618" s="49"/>
      <c r="J618" s="49"/>
    </row>
    <row r="619" spans="5:10">
      <c r="E619" s="49"/>
      <c r="F619" s="49"/>
      <c r="G619" s="49"/>
      <c r="H619" s="49"/>
      <c r="I619" s="49"/>
      <c r="J619" s="49"/>
    </row>
    <row r="620" spans="5:10">
      <c r="E620" s="49"/>
      <c r="F620" s="49"/>
      <c r="G620" s="49"/>
      <c r="H620" s="49"/>
      <c r="I620" s="49"/>
      <c r="J620" s="49"/>
    </row>
    <row r="621" spans="5:10">
      <c r="E621" s="49"/>
      <c r="F621" s="49"/>
      <c r="G621" s="49"/>
      <c r="H621" s="49"/>
      <c r="I621" s="49"/>
      <c r="J621" s="49"/>
    </row>
    <row r="622" spans="5:10">
      <c r="E622" s="49"/>
      <c r="F622" s="49"/>
      <c r="G622" s="49"/>
      <c r="H622" s="49"/>
      <c r="I622" s="49"/>
      <c r="J622" s="49"/>
    </row>
    <row r="623" spans="5:10">
      <c r="E623" s="49"/>
      <c r="F623" s="49"/>
      <c r="G623" s="49"/>
      <c r="H623" s="49"/>
      <c r="I623" s="49"/>
      <c r="J623" s="49"/>
    </row>
    <row r="624" spans="5:10">
      <c r="E624" s="49"/>
      <c r="F624" s="49"/>
      <c r="G624" s="49"/>
      <c r="H624" s="49"/>
      <c r="I624" s="49"/>
      <c r="J624" s="49"/>
    </row>
    <row r="625" spans="5:10">
      <c r="E625" s="49"/>
      <c r="F625" s="49"/>
      <c r="G625" s="49"/>
      <c r="H625" s="49"/>
      <c r="I625" s="49"/>
      <c r="J625" s="49"/>
    </row>
    <row r="626" spans="5:10">
      <c r="E626" s="49"/>
      <c r="F626" s="49"/>
      <c r="G626" s="49"/>
      <c r="H626" s="49"/>
      <c r="I626" s="49"/>
      <c r="J626" s="49"/>
    </row>
    <row r="627" spans="5:10">
      <c r="E627" s="49"/>
      <c r="F627" s="49"/>
      <c r="G627" s="49"/>
      <c r="H627" s="49"/>
      <c r="I627" s="49"/>
      <c r="J627" s="49"/>
    </row>
    <row r="628" spans="5:10">
      <c r="E628" s="49"/>
      <c r="F628" s="49"/>
      <c r="G628" s="49"/>
      <c r="H628" s="49"/>
      <c r="I628" s="49"/>
      <c r="J628" s="49"/>
    </row>
    <row r="629" spans="5:10">
      <c r="E629" s="49"/>
      <c r="F629" s="49"/>
      <c r="G629" s="49"/>
      <c r="H629" s="49"/>
      <c r="I629" s="49"/>
      <c r="J629" s="49"/>
    </row>
    <row r="630" spans="5:10">
      <c r="E630" s="49"/>
      <c r="F630" s="49"/>
      <c r="G630" s="49"/>
      <c r="H630" s="49"/>
      <c r="I630" s="49"/>
      <c r="J630" s="49"/>
    </row>
    <row r="631" spans="5:10">
      <c r="E631" s="49"/>
      <c r="F631" s="49"/>
      <c r="G631" s="49"/>
      <c r="H631" s="49"/>
      <c r="I631" s="49"/>
      <c r="J631" s="49"/>
    </row>
    <row r="632" spans="5:10">
      <c r="E632" s="49"/>
      <c r="F632" s="49"/>
      <c r="G632" s="49"/>
      <c r="H632" s="49"/>
      <c r="I632" s="49"/>
      <c r="J632" s="49"/>
    </row>
    <row r="633" spans="5:10">
      <c r="E633" s="49"/>
      <c r="F633" s="49"/>
      <c r="G633" s="49"/>
      <c r="H633" s="49"/>
      <c r="I633" s="49"/>
      <c r="J633" s="49"/>
    </row>
    <row r="634" spans="5:10">
      <c r="E634" s="49"/>
      <c r="F634" s="49"/>
      <c r="G634" s="49"/>
      <c r="H634" s="49"/>
      <c r="I634" s="49"/>
      <c r="J634" s="49"/>
    </row>
    <row r="635" spans="5:10">
      <c r="E635" s="49"/>
      <c r="F635" s="49"/>
      <c r="G635" s="49"/>
      <c r="H635" s="49"/>
      <c r="I635" s="49"/>
      <c r="J635" s="49"/>
    </row>
    <row r="636" spans="5:10">
      <c r="E636" s="49"/>
      <c r="F636" s="49"/>
      <c r="G636" s="49"/>
      <c r="H636" s="49"/>
      <c r="I636" s="49"/>
      <c r="J636" s="49"/>
    </row>
    <row r="637" spans="5:10">
      <c r="E637" s="49"/>
      <c r="F637" s="49"/>
      <c r="G637" s="49"/>
      <c r="H637" s="49"/>
      <c r="I637" s="49"/>
      <c r="J637" s="49"/>
    </row>
    <row r="638" spans="5:10">
      <c r="E638" s="49"/>
      <c r="F638" s="49"/>
      <c r="G638" s="49"/>
      <c r="H638" s="49"/>
      <c r="I638" s="49"/>
      <c r="J638" s="49"/>
    </row>
    <row r="639" spans="5:10">
      <c r="E639" s="49"/>
      <c r="F639" s="49"/>
      <c r="G639" s="49"/>
      <c r="H639" s="49"/>
      <c r="I639" s="49"/>
      <c r="J639" s="49"/>
    </row>
    <row r="640" spans="5:10">
      <c r="E640" s="49"/>
      <c r="F640" s="49"/>
      <c r="G640" s="49"/>
      <c r="H640" s="49"/>
      <c r="I640" s="49"/>
      <c r="J640" s="49"/>
    </row>
    <row r="641" spans="5:10">
      <c r="E641" s="49"/>
      <c r="F641" s="49"/>
      <c r="G641" s="49"/>
      <c r="H641" s="49"/>
      <c r="I641" s="49"/>
      <c r="J641" s="49"/>
    </row>
    <row r="642" spans="5:10">
      <c r="E642" s="49"/>
      <c r="F642" s="49"/>
      <c r="G642" s="49"/>
      <c r="H642" s="49"/>
      <c r="I642" s="49"/>
      <c r="J642" s="49"/>
    </row>
    <row r="643" spans="5:10">
      <c r="E643" s="49"/>
      <c r="F643" s="49"/>
      <c r="G643" s="49"/>
      <c r="H643" s="49"/>
      <c r="I643" s="49"/>
      <c r="J643" s="49"/>
    </row>
    <row r="644" spans="5:10">
      <c r="E644" s="49"/>
      <c r="F644" s="49"/>
      <c r="G644" s="49"/>
      <c r="H644" s="49"/>
      <c r="I644" s="49"/>
      <c r="J644" s="49"/>
    </row>
    <row r="645" spans="5:10">
      <c r="E645" s="49"/>
      <c r="F645" s="49"/>
      <c r="G645" s="49"/>
      <c r="H645" s="49"/>
      <c r="I645" s="49"/>
      <c r="J645" s="49"/>
    </row>
    <row r="646" spans="5:10">
      <c r="E646" s="49"/>
      <c r="F646" s="49"/>
      <c r="G646" s="49"/>
      <c r="H646" s="49"/>
      <c r="I646" s="49"/>
      <c r="J646" s="49"/>
    </row>
    <row r="647" spans="5:10">
      <c r="E647" s="49"/>
      <c r="F647" s="49"/>
      <c r="G647" s="49"/>
      <c r="H647" s="49"/>
      <c r="I647" s="49"/>
      <c r="J647" s="49"/>
    </row>
    <row r="648" spans="5:10">
      <c r="E648" s="49"/>
      <c r="F648" s="49"/>
      <c r="G648" s="49"/>
      <c r="H648" s="49"/>
      <c r="I648" s="49"/>
      <c r="J648" s="49"/>
    </row>
    <row r="649" spans="5:10">
      <c r="E649" s="49"/>
      <c r="F649" s="49"/>
      <c r="G649" s="49"/>
      <c r="H649" s="49"/>
      <c r="I649" s="49"/>
      <c r="J649" s="49"/>
    </row>
    <row r="650" spans="5:10">
      <c r="E650" s="49"/>
      <c r="F650" s="49"/>
      <c r="G650" s="49"/>
      <c r="H650" s="49"/>
      <c r="I650" s="49"/>
      <c r="J650" s="49"/>
    </row>
    <row r="651" spans="5:10">
      <c r="E651" s="49"/>
      <c r="F651" s="49"/>
      <c r="G651" s="49"/>
      <c r="H651" s="49"/>
      <c r="I651" s="49"/>
      <c r="J651" s="49"/>
    </row>
    <row r="652" spans="5:10">
      <c r="E652" s="49"/>
      <c r="F652" s="49"/>
      <c r="G652" s="49"/>
      <c r="H652" s="49"/>
      <c r="I652" s="49"/>
      <c r="J652" s="49"/>
    </row>
    <row r="653" spans="5:10">
      <c r="E653" s="49"/>
      <c r="F653" s="49"/>
      <c r="G653" s="49"/>
      <c r="H653" s="49"/>
      <c r="I653" s="49"/>
      <c r="J653" s="49"/>
    </row>
    <row r="654" spans="5:10">
      <c r="E654" s="49"/>
      <c r="F654" s="49"/>
      <c r="G654" s="49"/>
      <c r="H654" s="49"/>
      <c r="I654" s="49"/>
      <c r="J654" s="49"/>
    </row>
    <row r="655" spans="5:10">
      <c r="E655" s="49"/>
      <c r="F655" s="49"/>
      <c r="G655" s="49"/>
      <c r="H655" s="49"/>
      <c r="I655" s="49"/>
      <c r="J655" s="49"/>
    </row>
    <row r="656" spans="5:10">
      <c r="E656" s="49"/>
      <c r="F656" s="49"/>
      <c r="G656" s="49"/>
      <c r="H656" s="49"/>
      <c r="I656" s="49"/>
      <c r="J656" s="49"/>
    </row>
    <row r="657" spans="5:10">
      <c r="E657" s="49"/>
      <c r="F657" s="49"/>
      <c r="G657" s="49"/>
      <c r="H657" s="49"/>
      <c r="I657" s="49"/>
      <c r="J657" s="49"/>
    </row>
    <row r="658" spans="5:10">
      <c r="E658" s="49"/>
      <c r="F658" s="49"/>
      <c r="G658" s="49"/>
      <c r="H658" s="49"/>
      <c r="I658" s="49"/>
      <c r="J658" s="49"/>
    </row>
    <row r="659" spans="5:10">
      <c r="E659" s="49"/>
      <c r="F659" s="49"/>
      <c r="G659" s="49"/>
      <c r="H659" s="49"/>
      <c r="I659" s="49"/>
      <c r="J659" s="49"/>
    </row>
    <row r="660" spans="5:10">
      <c r="E660" s="49"/>
      <c r="F660" s="49"/>
      <c r="G660" s="49"/>
      <c r="H660" s="49"/>
      <c r="I660" s="49"/>
      <c r="J660" s="49"/>
    </row>
    <row r="661" spans="5:10">
      <c r="E661" s="49"/>
      <c r="F661" s="49"/>
      <c r="G661" s="49"/>
      <c r="H661" s="49"/>
      <c r="I661" s="49"/>
      <c r="J661" s="49"/>
    </row>
    <row r="662" spans="5:10">
      <c r="E662" s="49"/>
      <c r="F662" s="49"/>
      <c r="G662" s="49"/>
      <c r="H662" s="49"/>
      <c r="I662" s="49"/>
      <c r="J662" s="49"/>
    </row>
    <row r="663" spans="5:10">
      <c r="E663" s="49"/>
      <c r="F663" s="49"/>
      <c r="G663" s="49"/>
      <c r="H663" s="49"/>
      <c r="I663" s="49"/>
      <c r="J663" s="49"/>
    </row>
    <row r="664" spans="5:10">
      <c r="E664" s="49"/>
      <c r="F664" s="49"/>
      <c r="G664" s="49"/>
      <c r="H664" s="49"/>
      <c r="I664" s="49"/>
      <c r="J664" s="49"/>
    </row>
    <row r="665" spans="5:10">
      <c r="E665" s="49"/>
      <c r="F665" s="49"/>
      <c r="G665" s="49"/>
      <c r="H665" s="49"/>
      <c r="I665" s="49"/>
      <c r="J665" s="49"/>
    </row>
    <row r="666" spans="5:10">
      <c r="E666" s="49"/>
      <c r="F666" s="49"/>
      <c r="G666" s="49"/>
      <c r="H666" s="49"/>
      <c r="I666" s="49"/>
      <c r="J666" s="49"/>
    </row>
    <row r="667" spans="5:10">
      <c r="E667" s="49"/>
      <c r="F667" s="49"/>
      <c r="G667" s="49"/>
      <c r="H667" s="49"/>
      <c r="I667" s="49"/>
      <c r="J667" s="49"/>
    </row>
    <row r="668" spans="5:10">
      <c r="E668" s="49"/>
      <c r="F668" s="49"/>
      <c r="G668" s="49"/>
      <c r="H668" s="49"/>
      <c r="I668" s="49"/>
      <c r="J668" s="49"/>
    </row>
    <row r="669" spans="5:10">
      <c r="E669" s="49"/>
      <c r="F669" s="49"/>
      <c r="G669" s="49"/>
      <c r="H669" s="49"/>
      <c r="I669" s="49"/>
      <c r="J669" s="49"/>
    </row>
    <row r="670" spans="5:10">
      <c r="E670" s="49"/>
      <c r="F670" s="49"/>
      <c r="G670" s="49"/>
      <c r="H670" s="49"/>
      <c r="I670" s="49"/>
      <c r="J670" s="49"/>
    </row>
    <row r="671" spans="5:10">
      <c r="E671" s="49"/>
      <c r="F671" s="49"/>
      <c r="G671" s="49"/>
      <c r="H671" s="49"/>
      <c r="I671" s="49"/>
      <c r="J671" s="49"/>
    </row>
    <row r="672" spans="5:10">
      <c r="E672" s="49"/>
      <c r="F672" s="49"/>
      <c r="G672" s="49"/>
      <c r="H672" s="49"/>
      <c r="I672" s="49"/>
      <c r="J672" s="49"/>
    </row>
    <row r="673" spans="5:10">
      <c r="E673" s="49"/>
      <c r="F673" s="49"/>
      <c r="G673" s="49"/>
      <c r="H673" s="49"/>
      <c r="I673" s="49"/>
      <c r="J673" s="49"/>
    </row>
    <row r="674" spans="5:10">
      <c r="E674" s="49"/>
      <c r="F674" s="49"/>
      <c r="G674" s="49"/>
      <c r="H674" s="49"/>
      <c r="I674" s="49"/>
      <c r="J674" s="49"/>
    </row>
    <row r="675" spans="5:10">
      <c r="E675" s="49"/>
      <c r="F675" s="49"/>
      <c r="G675" s="49"/>
      <c r="H675" s="49"/>
      <c r="I675" s="49"/>
      <c r="J675" s="49"/>
    </row>
    <row r="676" spans="5:10">
      <c r="E676" s="49"/>
      <c r="F676" s="49"/>
      <c r="G676" s="49"/>
      <c r="H676" s="49"/>
      <c r="I676" s="49"/>
      <c r="J676" s="49"/>
    </row>
    <row r="677" spans="5:10">
      <c r="E677" s="49"/>
      <c r="F677" s="49"/>
      <c r="G677" s="49"/>
      <c r="H677" s="49"/>
      <c r="I677" s="49"/>
      <c r="J677" s="49"/>
    </row>
    <row r="678" spans="5:10">
      <c r="E678" s="49"/>
      <c r="F678" s="49"/>
      <c r="G678" s="49"/>
      <c r="H678" s="49"/>
      <c r="I678" s="49"/>
      <c r="J678" s="49"/>
    </row>
    <row r="679" spans="5:10">
      <c r="E679" s="49"/>
      <c r="F679" s="49"/>
      <c r="G679" s="49"/>
      <c r="H679" s="49"/>
      <c r="I679" s="49"/>
      <c r="J679" s="49"/>
    </row>
    <row r="680" spans="5:10">
      <c r="E680" s="49"/>
      <c r="F680" s="49"/>
      <c r="G680" s="49"/>
      <c r="H680" s="49"/>
      <c r="I680" s="49"/>
      <c r="J680" s="49"/>
    </row>
    <row r="681" spans="5:10">
      <c r="E681" s="49"/>
      <c r="F681" s="49"/>
      <c r="G681" s="49"/>
      <c r="H681" s="49"/>
      <c r="I681" s="49"/>
      <c r="J681" s="49"/>
    </row>
    <row r="682" spans="5:10">
      <c r="E682" s="49"/>
      <c r="F682" s="49"/>
      <c r="G682" s="49"/>
      <c r="H682" s="49"/>
      <c r="I682" s="49"/>
      <c r="J682" s="49"/>
    </row>
    <row r="683" spans="5:10">
      <c r="E683" s="49"/>
      <c r="F683" s="49"/>
      <c r="G683" s="49"/>
      <c r="H683" s="49"/>
      <c r="I683" s="49"/>
      <c r="J683" s="49"/>
    </row>
    <row r="684" spans="5:10">
      <c r="E684" s="49"/>
      <c r="F684" s="49"/>
      <c r="G684" s="49"/>
      <c r="H684" s="49"/>
      <c r="I684" s="49"/>
      <c r="J684" s="49"/>
    </row>
    <row r="685" spans="5:10">
      <c r="E685" s="49"/>
      <c r="F685" s="49"/>
      <c r="G685" s="49"/>
      <c r="H685" s="49"/>
      <c r="I685" s="49"/>
      <c r="J685" s="49"/>
    </row>
    <row r="686" spans="5:10">
      <c r="E686" s="49"/>
      <c r="F686" s="49"/>
      <c r="G686" s="49"/>
      <c r="H686" s="49"/>
      <c r="I686" s="49"/>
      <c r="J686" s="49"/>
    </row>
    <row r="687" spans="5:10">
      <c r="E687" s="49"/>
      <c r="F687" s="49"/>
      <c r="G687" s="49"/>
      <c r="H687" s="49"/>
      <c r="I687" s="49"/>
      <c r="J687" s="49"/>
    </row>
    <row r="688" spans="5:10">
      <c r="E688" s="49"/>
      <c r="F688" s="49"/>
      <c r="G688" s="49"/>
      <c r="H688" s="49"/>
      <c r="I688" s="49"/>
      <c r="J688" s="49"/>
    </row>
    <row r="689" spans="5:10">
      <c r="E689" s="49"/>
      <c r="F689" s="49"/>
      <c r="G689" s="49"/>
      <c r="H689" s="49"/>
      <c r="I689" s="49"/>
      <c r="J689" s="49"/>
    </row>
    <row r="690" spans="5:10">
      <c r="E690" s="49"/>
      <c r="F690" s="49"/>
      <c r="G690" s="49"/>
      <c r="H690" s="49"/>
      <c r="I690" s="49"/>
      <c r="J690" s="49"/>
    </row>
    <row r="691" spans="5:10">
      <c r="E691" s="49"/>
      <c r="F691" s="49"/>
      <c r="G691" s="49"/>
      <c r="H691" s="49"/>
      <c r="I691" s="49"/>
      <c r="J691" s="49"/>
    </row>
    <row r="692" spans="5:10">
      <c r="E692" s="49"/>
      <c r="F692" s="49"/>
      <c r="G692" s="49"/>
      <c r="H692" s="49"/>
      <c r="I692" s="49"/>
      <c r="J692" s="49"/>
    </row>
    <row r="693" spans="5:10">
      <c r="E693" s="49"/>
      <c r="F693" s="49"/>
      <c r="G693" s="49"/>
      <c r="H693" s="49"/>
      <c r="I693" s="49"/>
      <c r="J693" s="49"/>
    </row>
    <row r="694" spans="5:10">
      <c r="E694" s="49"/>
      <c r="F694" s="49"/>
      <c r="G694" s="49"/>
      <c r="H694" s="49"/>
      <c r="I694" s="49"/>
      <c r="J694" s="49"/>
    </row>
    <row r="695" spans="5:10">
      <c r="E695" s="49"/>
      <c r="F695" s="49"/>
      <c r="G695" s="49"/>
      <c r="H695" s="49"/>
      <c r="I695" s="49"/>
      <c r="J695" s="49"/>
    </row>
    <row r="696" spans="5:10">
      <c r="E696" s="49"/>
      <c r="F696" s="49"/>
      <c r="G696" s="49"/>
      <c r="H696" s="49"/>
      <c r="I696" s="49"/>
      <c r="J696" s="49"/>
    </row>
    <row r="697" spans="5:10">
      <c r="E697" s="49"/>
      <c r="F697" s="49"/>
      <c r="G697" s="49"/>
      <c r="H697" s="49"/>
      <c r="I697" s="49"/>
      <c r="J697" s="49"/>
    </row>
    <row r="698" spans="5:10">
      <c r="E698" s="49"/>
      <c r="F698" s="49"/>
      <c r="G698" s="49"/>
      <c r="H698" s="49"/>
      <c r="I698" s="49"/>
      <c r="J698" s="49"/>
    </row>
    <row r="699" spans="5:10">
      <c r="E699" s="49"/>
      <c r="F699" s="49"/>
      <c r="G699" s="49"/>
      <c r="H699" s="49"/>
      <c r="I699" s="49"/>
      <c r="J699" s="49"/>
    </row>
    <row r="700" spans="5:10">
      <c r="E700" s="49"/>
      <c r="F700" s="49"/>
      <c r="G700" s="49"/>
      <c r="H700" s="49"/>
      <c r="I700" s="49"/>
      <c r="J700" s="49"/>
    </row>
    <row r="701" spans="5:10">
      <c r="E701" s="49"/>
      <c r="F701" s="49"/>
      <c r="G701" s="49"/>
      <c r="H701" s="49"/>
      <c r="I701" s="49"/>
      <c r="J701" s="49"/>
    </row>
    <row r="702" spans="5:10">
      <c r="E702" s="49"/>
      <c r="F702" s="49"/>
      <c r="G702" s="49"/>
      <c r="H702" s="49"/>
      <c r="I702" s="49"/>
      <c r="J702" s="49"/>
    </row>
    <row r="703" spans="5:10">
      <c r="E703" s="49"/>
      <c r="F703" s="49"/>
      <c r="G703" s="49"/>
      <c r="H703" s="49"/>
      <c r="I703" s="49"/>
      <c r="J703" s="49"/>
    </row>
    <row r="704" spans="5:10">
      <c r="E704" s="49"/>
      <c r="F704" s="49"/>
      <c r="G704" s="49"/>
      <c r="H704" s="49"/>
      <c r="I704" s="49"/>
      <c r="J704" s="49"/>
    </row>
    <row r="705" spans="5:10">
      <c r="E705" s="49"/>
      <c r="F705" s="49"/>
      <c r="G705" s="49"/>
      <c r="H705" s="49"/>
      <c r="I705" s="49"/>
      <c r="J705" s="49"/>
    </row>
    <row r="706" spans="5:10">
      <c r="E706" s="49"/>
      <c r="F706" s="49"/>
      <c r="G706" s="49"/>
      <c r="H706" s="49"/>
      <c r="I706" s="49"/>
      <c r="J706" s="49"/>
    </row>
    <row r="707" spans="5:10">
      <c r="E707" s="49"/>
      <c r="F707" s="49"/>
      <c r="G707" s="49"/>
      <c r="H707" s="49"/>
      <c r="I707" s="49"/>
      <c r="J707" s="49"/>
    </row>
    <row r="708" spans="5:10">
      <c r="E708" s="49"/>
      <c r="F708" s="49"/>
      <c r="G708" s="49"/>
      <c r="H708" s="49"/>
      <c r="I708" s="49"/>
      <c r="J708" s="49"/>
    </row>
    <row r="709" spans="5:10">
      <c r="E709" s="49"/>
      <c r="F709" s="49"/>
      <c r="G709" s="49"/>
      <c r="H709" s="49"/>
      <c r="I709" s="49"/>
      <c r="J709" s="49"/>
    </row>
    <row r="710" spans="5:10">
      <c r="E710" s="49"/>
      <c r="F710" s="49"/>
      <c r="G710" s="49"/>
      <c r="H710" s="49"/>
      <c r="I710" s="49"/>
      <c r="J710" s="49"/>
    </row>
    <row r="711" spans="5:10">
      <c r="E711" s="49"/>
      <c r="F711" s="49"/>
      <c r="G711" s="49"/>
      <c r="H711" s="49"/>
      <c r="I711" s="49"/>
      <c r="J711" s="49"/>
    </row>
    <row r="712" spans="5:10">
      <c r="E712" s="49"/>
      <c r="F712" s="49"/>
      <c r="G712" s="49"/>
      <c r="H712" s="49"/>
      <c r="I712" s="49"/>
      <c r="J712" s="49"/>
    </row>
    <row r="713" spans="5:10">
      <c r="E713" s="49"/>
      <c r="F713" s="49"/>
      <c r="G713" s="49"/>
      <c r="H713" s="49"/>
      <c r="I713" s="49"/>
      <c r="J713" s="49"/>
    </row>
    <row r="714" spans="5:10">
      <c r="E714" s="49"/>
      <c r="F714" s="49"/>
      <c r="G714" s="49"/>
      <c r="H714" s="49"/>
      <c r="I714" s="49"/>
      <c r="J714" s="49"/>
    </row>
    <row r="715" spans="5:10">
      <c r="E715" s="49"/>
      <c r="F715" s="49"/>
      <c r="G715" s="49"/>
      <c r="H715" s="49"/>
      <c r="I715" s="49"/>
      <c r="J715" s="49"/>
    </row>
    <row r="716" spans="5:10">
      <c r="E716" s="49"/>
      <c r="F716" s="49"/>
      <c r="G716" s="49"/>
      <c r="H716" s="49"/>
      <c r="I716" s="49"/>
      <c r="J716" s="49"/>
    </row>
    <row r="717" spans="5:10">
      <c r="E717" s="49"/>
      <c r="F717" s="49"/>
      <c r="G717" s="49"/>
      <c r="H717" s="49"/>
      <c r="I717" s="49"/>
      <c r="J717" s="49"/>
    </row>
    <row r="718" spans="5:10">
      <c r="E718" s="49"/>
      <c r="F718" s="49"/>
      <c r="G718" s="49"/>
      <c r="H718" s="49"/>
      <c r="I718" s="49"/>
      <c r="J718" s="49"/>
    </row>
    <row r="719" spans="5:10">
      <c r="E719" s="49"/>
      <c r="F719" s="49"/>
      <c r="G719" s="49"/>
      <c r="H719" s="49"/>
      <c r="I719" s="49"/>
      <c r="J719" s="49"/>
    </row>
    <row r="720" spans="5:10">
      <c r="E720" s="49"/>
      <c r="F720" s="49"/>
      <c r="G720" s="49"/>
      <c r="H720" s="49"/>
      <c r="I720" s="49"/>
      <c r="J720" s="49"/>
    </row>
    <row r="721" spans="5:10">
      <c r="E721" s="49"/>
      <c r="F721" s="49"/>
      <c r="G721" s="49"/>
      <c r="H721" s="49"/>
      <c r="I721" s="49"/>
      <c r="J721" s="49"/>
    </row>
    <row r="722" spans="5:10">
      <c r="E722" s="49"/>
      <c r="F722" s="49"/>
      <c r="G722" s="49"/>
      <c r="H722" s="49"/>
      <c r="I722" s="49"/>
      <c r="J722" s="49"/>
    </row>
    <row r="723" spans="5:10">
      <c r="E723" s="49"/>
      <c r="F723" s="49"/>
      <c r="G723" s="49"/>
      <c r="H723" s="49"/>
      <c r="I723" s="49"/>
      <c r="J723" s="49"/>
    </row>
    <row r="724" spans="5:10">
      <c r="E724" s="49"/>
      <c r="F724" s="49"/>
      <c r="G724" s="49"/>
      <c r="H724" s="49"/>
      <c r="I724" s="49"/>
      <c r="J724" s="49"/>
    </row>
    <row r="725" spans="5:10">
      <c r="E725" s="49"/>
      <c r="F725" s="49"/>
      <c r="G725" s="49"/>
      <c r="H725" s="49"/>
      <c r="I725" s="49"/>
      <c r="J725" s="49"/>
    </row>
    <row r="726" spans="5:10">
      <c r="E726" s="49"/>
      <c r="F726" s="49"/>
      <c r="G726" s="49"/>
      <c r="H726" s="49"/>
      <c r="I726" s="49"/>
      <c r="J726" s="49"/>
    </row>
    <row r="727" spans="5:10">
      <c r="E727" s="49"/>
      <c r="F727" s="49"/>
      <c r="G727" s="49"/>
      <c r="H727" s="49"/>
      <c r="I727" s="49"/>
      <c r="J727" s="49"/>
    </row>
    <row r="728" spans="5:10">
      <c r="E728" s="49"/>
      <c r="F728" s="49"/>
      <c r="G728" s="49"/>
      <c r="H728" s="49"/>
      <c r="I728" s="49"/>
      <c r="J728" s="49"/>
    </row>
    <row r="729" spans="5:10">
      <c r="E729" s="49"/>
      <c r="F729" s="49"/>
      <c r="G729" s="49"/>
      <c r="H729" s="49"/>
      <c r="I729" s="49"/>
      <c r="J729" s="49"/>
    </row>
    <row r="730" spans="5:10">
      <c r="E730" s="49"/>
      <c r="F730" s="49"/>
      <c r="G730" s="49"/>
      <c r="H730" s="49"/>
      <c r="I730" s="49"/>
      <c r="J730" s="49"/>
    </row>
    <row r="731" spans="5:10">
      <c r="E731" s="49"/>
      <c r="F731" s="49"/>
      <c r="G731" s="49"/>
      <c r="H731" s="49"/>
      <c r="I731" s="49"/>
      <c r="J731" s="49"/>
    </row>
    <row r="732" spans="5:10">
      <c r="E732" s="49"/>
      <c r="F732" s="49"/>
      <c r="G732" s="49"/>
      <c r="H732" s="49"/>
      <c r="I732" s="49"/>
      <c r="J732" s="49"/>
    </row>
    <row r="733" spans="5:10">
      <c r="E733" s="49"/>
      <c r="F733" s="49"/>
      <c r="G733" s="49"/>
      <c r="H733" s="49"/>
      <c r="I733" s="49"/>
      <c r="J733" s="49"/>
    </row>
    <row r="734" spans="5:10">
      <c r="E734" s="49"/>
      <c r="F734" s="49"/>
      <c r="G734" s="49"/>
      <c r="H734" s="49"/>
      <c r="I734" s="49"/>
      <c r="J734" s="49"/>
    </row>
    <row r="735" spans="5:10">
      <c r="E735" s="49"/>
      <c r="F735" s="49"/>
      <c r="G735" s="49"/>
      <c r="H735" s="49"/>
      <c r="I735" s="49"/>
      <c r="J735" s="49"/>
    </row>
    <row r="736" spans="5:10">
      <c r="E736" s="49"/>
      <c r="F736" s="49"/>
      <c r="G736" s="49"/>
      <c r="H736" s="49"/>
      <c r="I736" s="49"/>
      <c r="J736" s="49"/>
    </row>
    <row r="737" spans="5:10">
      <c r="E737" s="49"/>
      <c r="F737" s="49"/>
      <c r="G737" s="49"/>
      <c r="H737" s="49"/>
      <c r="I737" s="49"/>
      <c r="J737" s="49"/>
    </row>
  </sheetData>
  <mergeCells count="22">
    <mergeCell ref="A160:H160"/>
    <mergeCell ref="A164:H164"/>
    <mergeCell ref="A176:I176"/>
    <mergeCell ref="A179:I179"/>
    <mergeCell ref="A128:I128"/>
    <mergeCell ref="A130:I130"/>
    <mergeCell ref="A133:I133"/>
    <mergeCell ref="A135:I135"/>
    <mergeCell ref="A156:H156"/>
    <mergeCell ref="A159:H159"/>
    <mergeCell ref="I119:I120"/>
    <mergeCell ref="J119:J120"/>
    <mergeCell ref="C3:F3"/>
    <mergeCell ref="A5:J5"/>
    <mergeCell ref="A6:J6"/>
    <mergeCell ref="A7:J7"/>
    <mergeCell ref="B9:D9"/>
    <mergeCell ref="B67:D67"/>
    <mergeCell ref="E67:I67"/>
    <mergeCell ref="B111:G112"/>
    <mergeCell ref="I116:I118"/>
    <mergeCell ref="J116:J118"/>
  </mergeCells>
  <pageMargins left="0.7" right="0.7" top="0.75" bottom="0.75" header="0.3" footer="0.3"/>
  <pageSetup scale="43" fitToHeight="4" orientation="landscape" r:id="rId1"/>
  <ignoredErrors>
    <ignoredError sqref="D37 E23 E2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Kelsey Kromer</dc:creator>
  <cp:lastModifiedBy>KeeganDiane</cp:lastModifiedBy>
  <cp:lastPrinted>2024-11-20T21:47:22Z</cp:lastPrinted>
  <dcterms:created xsi:type="dcterms:W3CDTF">2024-05-22T12:26:28Z</dcterms:created>
  <dcterms:modified xsi:type="dcterms:W3CDTF">2024-11-20T21:47:50Z</dcterms:modified>
</cp:coreProperties>
</file>